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I:\Kidderminster Town Council\2. Corporate Services\Finance\Annual Returns\24-25\To PKF\"/>
    </mc:Choice>
  </mc:AlternateContent>
  <xr:revisionPtr revIDLastSave="0" documentId="8_{30D97101-2812-47DD-B94A-94D51801F5E1}" xr6:coauthVersionLast="47" xr6:coauthVersionMax="47" xr10:uidLastSave="{00000000-0000-0000-0000-000000000000}"/>
  <bookViews>
    <workbookView xWindow="-120" yWindow="-120" windowWidth="29040" windowHeight="15840" activeTab="1" xr2:uid="{74D18128-46A1-48C2-A0F7-EC5105B68D86}"/>
  </bookViews>
  <sheets>
    <sheet name="I &amp; E Account" sheetId="1" r:id="rId1"/>
    <sheet name="Balance Sheet" sheetId="2" r:id="rId2"/>
    <sheet name="Notes to the Accounts" sheetId="3" r:id="rId3"/>
    <sheet name="Audit Return Section 2" sheetId="4" r:id="rId4"/>
    <sheet name="Variances" sheetId="5" r:id="rId5"/>
    <sheet name="Reserves-not needed" sheetId="6" r:id="rId6"/>
    <sheet name="Rec between Box 7 &amp; 8" sheetId="7" r:id="rId7"/>
    <sheet name="Final Accounts Agresso &amp; AGAR" sheetId="8" r:id="rId8"/>
    <sheet name="Final Accounts - I &amp; E" sheetId="9" r:id="rId9"/>
    <sheet name="Final Accounts - Balance Sheet" sheetId="10" r:id="rId10"/>
    <sheet name="Sheet1" sheetId="11" r:id="rId11"/>
  </sheets>
  <externalReferences>
    <externalReference r:id="rId12"/>
  </externalReferences>
  <definedNames>
    <definedName name="_xlnm._FilterDatabase" localSheetId="7" hidden="1">'Final Accounts Agresso &amp; AGAR'!$A$1:$J$138</definedName>
    <definedName name="ACCOUNT">'[1]Chart of accounts'!$A$2:$A$197</definedName>
    <definedName name="COSTC">'[1]Chart of accounts'!$AB$2:$AB$8</definedName>
    <definedName name="_xlnm.Print_Area" localSheetId="3">'Audit Return Section 2'!$A$1:$D$19</definedName>
    <definedName name="_xlnm.Print_Area" localSheetId="1">'Balance Sheet'!$A$1:$E$25</definedName>
    <definedName name="_xlnm.Print_Area" localSheetId="0">'I &amp; E Account'!$A$1:$E$48</definedName>
    <definedName name="_xlnm.Print_Area" localSheetId="2">'Notes to the Accounts'!$A$1:$F$91</definedName>
    <definedName name="_xlnm.Print_Area" localSheetId="4">Variances!$A$1:$N$33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 i="1" l="1"/>
  <c r="E32" i="1"/>
  <c r="E24" i="1"/>
  <c r="N44" i="9"/>
  <c r="M107" i="9"/>
  <c r="N107" i="9" s="1"/>
  <c r="N105" i="9"/>
  <c r="M84" i="9"/>
  <c r="N84" i="9" s="1"/>
  <c r="M79" i="9"/>
  <c r="N79" i="9" s="1"/>
  <c r="N76" i="9"/>
  <c r="M74" i="9"/>
  <c r="N74" i="9" s="1"/>
  <c r="N73" i="9"/>
  <c r="M73" i="9"/>
  <c r="M70" i="9"/>
  <c r="N70" i="9" s="1"/>
  <c r="M44" i="9"/>
  <c r="M55" i="9" l="1"/>
  <c r="N55" i="9" s="1"/>
  <c r="M140" i="9" l="1"/>
  <c r="J7" i="10" l="1"/>
  <c r="H158" i="8"/>
  <c r="H155" i="8"/>
  <c r="H154" i="8"/>
  <c r="H153" i="8"/>
  <c r="H152" i="8"/>
  <c r="H151" i="8"/>
  <c r="H150" i="8"/>
  <c r="H149" i="8"/>
  <c r="H141" i="8"/>
  <c r="H140" i="8"/>
  <c r="H143" i="8" s="1"/>
  <c r="F76" i="7"/>
  <c r="F67" i="7"/>
  <c r="F71" i="7" s="1"/>
  <c r="N63" i="7"/>
  <c r="P43" i="7"/>
  <c r="F30" i="3" s="1"/>
  <c r="P42" i="7"/>
  <c r="F29" i="3" s="1"/>
  <c r="P40" i="7"/>
  <c r="F27" i="3" s="1"/>
  <c r="P39" i="7"/>
  <c r="P38" i="7"/>
  <c r="P37" i="7"/>
  <c r="P35" i="7"/>
  <c r="F30" i="7"/>
  <c r="F20" i="7"/>
  <c r="F25" i="7" s="1"/>
  <c r="C22" i="6"/>
  <c r="D23" i="6" s="1"/>
  <c r="E24" i="6" s="1"/>
  <c r="D18" i="6"/>
  <c r="D77" i="5"/>
  <c r="D66" i="5"/>
  <c r="D65" i="5"/>
  <c r="D60" i="5"/>
  <c r="D49" i="5"/>
  <c r="D43" i="5"/>
  <c r="K29" i="5"/>
  <c r="J29" i="5"/>
  <c r="I29" i="5"/>
  <c r="G29" i="5"/>
  <c r="L29" i="5" s="1"/>
  <c r="M29" i="5" s="1"/>
  <c r="D27" i="5"/>
  <c r="H27" i="5" s="1"/>
  <c r="D23" i="5"/>
  <c r="F11" i="5" s="1"/>
  <c r="I21" i="5"/>
  <c r="K19" i="5"/>
  <c r="J15" i="5"/>
  <c r="F15" i="5"/>
  <c r="D17" i="4"/>
  <c r="D13" i="4"/>
  <c r="F21" i="5" s="1"/>
  <c r="D12" i="4"/>
  <c r="F19" i="5" s="1"/>
  <c r="D11" i="4"/>
  <c r="F17" i="5" s="1"/>
  <c r="D10" i="4"/>
  <c r="D9" i="4"/>
  <c r="D29" i="6" s="1"/>
  <c r="D8" i="4"/>
  <c r="D14" i="4" s="1"/>
  <c r="E73" i="3"/>
  <c r="F72" i="3"/>
  <c r="F73" i="3" s="1"/>
  <c r="F67" i="3"/>
  <c r="H159" i="8" s="1"/>
  <c r="D18" i="4" s="1"/>
  <c r="F27" i="5" s="1"/>
  <c r="E67" i="3"/>
  <c r="C159" i="8" s="1"/>
  <c r="C18" i="4" s="1"/>
  <c r="E43" i="3"/>
  <c r="F42" i="3"/>
  <c r="F43" i="3" s="1"/>
  <c r="H43" i="3" s="1"/>
  <c r="E37" i="3"/>
  <c r="G31" i="3"/>
  <c r="E31" i="3"/>
  <c r="F28" i="3"/>
  <c r="F26" i="3"/>
  <c r="F25" i="3"/>
  <c r="F24" i="3"/>
  <c r="F23" i="3"/>
  <c r="G18" i="3"/>
  <c r="F18" i="3"/>
  <c r="H18" i="3" s="1"/>
  <c r="E18" i="3"/>
  <c r="F17" i="3"/>
  <c r="G13" i="3"/>
  <c r="E13" i="3"/>
  <c r="F11" i="3"/>
  <c r="F10" i="3"/>
  <c r="F9" i="3"/>
  <c r="F13" i="3" s="1"/>
  <c r="H13" i="3" s="1"/>
  <c r="A23" i="2"/>
  <c r="A25" i="2" s="1"/>
  <c r="F20" i="2"/>
  <c r="A20" i="2"/>
  <c r="G18" i="2"/>
  <c r="F18" i="2"/>
  <c r="E18" i="2"/>
  <c r="F13" i="2"/>
  <c r="A13" i="2"/>
  <c r="E12" i="2"/>
  <c r="E11" i="2"/>
  <c r="E10" i="2"/>
  <c r="E9" i="2"/>
  <c r="E13" i="2" s="1"/>
  <c r="E20" i="2" s="1"/>
  <c r="A48" i="1"/>
  <c r="E45" i="1" s="1"/>
  <c r="F41" i="1"/>
  <c r="A41" i="1"/>
  <c r="A40" i="1"/>
  <c r="E39" i="1"/>
  <c r="E38" i="1"/>
  <c r="E37" i="1"/>
  <c r="E36" i="1"/>
  <c r="E35" i="1"/>
  <c r="E33" i="1"/>
  <c r="E31" i="1"/>
  <c r="E30" i="1"/>
  <c r="E29" i="1"/>
  <c r="E28" i="1"/>
  <c r="A26" i="1"/>
  <c r="E25" i="1"/>
  <c r="E23" i="1"/>
  <c r="G43" i="3" s="1"/>
  <c r="E22" i="1"/>
  <c r="F17" i="1"/>
  <c r="A17" i="1"/>
  <c r="A43" i="1" s="1"/>
  <c r="E16" i="1"/>
  <c r="E15" i="1"/>
  <c r="E14" i="1"/>
  <c r="E13" i="1"/>
  <c r="E12" i="1"/>
  <c r="E11" i="1"/>
  <c r="E10" i="1"/>
  <c r="E9" i="1"/>
  <c r="E40" i="1" l="1"/>
  <c r="E23" i="2"/>
  <c r="E25" i="2" s="1"/>
  <c r="E27" i="2" s="1"/>
  <c r="G20" i="2"/>
  <c r="F25" i="5"/>
  <c r="G79" i="7"/>
  <c r="L27" i="5"/>
  <c r="M27" i="5" s="1"/>
  <c r="K27" i="5"/>
  <c r="G13" i="2"/>
  <c r="G16" i="7"/>
  <c r="E25" i="6"/>
  <c r="E26" i="6" s="1"/>
  <c r="D30" i="6"/>
  <c r="I27" i="5"/>
  <c r="G77" i="7"/>
  <c r="P44" i="7"/>
  <c r="Q44" i="7" s="1"/>
  <c r="F22" i="3"/>
  <c r="F31" i="3" s="1"/>
  <c r="H31" i="3" s="1"/>
  <c r="D15" i="4"/>
  <c r="E26" i="1"/>
  <c r="G37" i="3"/>
  <c r="J17" i="5"/>
  <c r="I17" i="5"/>
  <c r="H17" i="5"/>
  <c r="M11" i="5"/>
  <c r="G17" i="5"/>
  <c r="D61" i="5" s="1"/>
  <c r="D62" i="5" s="1"/>
  <c r="E17" i="1"/>
  <c r="E51" i="1"/>
  <c r="J19" i="5"/>
  <c r="I19" i="5"/>
  <c r="F35" i="3"/>
  <c r="G27" i="5"/>
  <c r="J27" i="5"/>
  <c r="H21" i="5"/>
  <c r="G21" i="5"/>
  <c r="D78" i="5" s="1"/>
  <c r="D79" i="5" s="1"/>
  <c r="J21" i="5"/>
  <c r="I15" i="5"/>
  <c r="H15" i="5"/>
  <c r="G15" i="5"/>
  <c r="D50" i="5" s="1"/>
  <c r="D51" i="5" s="1"/>
  <c r="G19" i="5"/>
  <c r="L19" i="5" s="1"/>
  <c r="G31" i="7"/>
  <c r="F13" i="5"/>
  <c r="F23" i="5" s="1"/>
  <c r="E41" i="1" l="1"/>
  <c r="G41" i="1" s="1"/>
  <c r="L15" i="5"/>
  <c r="K15" i="5"/>
  <c r="L17" i="5"/>
  <c r="M17" i="5" s="1"/>
  <c r="K17" i="5"/>
  <c r="H13" i="5"/>
  <c r="G13" i="5"/>
  <c r="J13" i="5"/>
  <c r="I13" i="5"/>
  <c r="L21" i="5"/>
  <c r="M21" i="5" s="1"/>
  <c r="K21" i="5"/>
  <c r="E43" i="1"/>
  <c r="E46" i="1" s="1"/>
  <c r="G17" i="1"/>
  <c r="G81" i="7"/>
  <c r="F23" i="2"/>
  <c r="G80" i="7"/>
  <c r="L13" i="5" l="1"/>
  <c r="K13" i="5"/>
  <c r="F36" i="3"/>
  <c r="F37" i="3" s="1"/>
  <c r="H37" i="3" s="1"/>
  <c r="E48" i="1"/>
  <c r="E49" i="1" l="1"/>
  <c r="E52" i="1"/>
</calcChain>
</file>

<file path=xl/sharedStrings.xml><?xml version="1.0" encoding="utf-8"?>
<sst xmlns="http://schemas.openxmlformats.org/spreadsheetml/2006/main" count="3154" uniqueCount="597">
  <si>
    <t>KIDDERMINSTER TOWN COUNCIL</t>
  </si>
  <si>
    <t>Income and Expenditure Account for the Period Ended 31st March 2025</t>
  </si>
  <si>
    <t>1st Apr 23
to
31st Mar 24</t>
  </si>
  <si>
    <t>1st Apr 24
to
31st Mar 25</t>
  </si>
  <si>
    <t>£</t>
  </si>
  <si>
    <t>INCOME</t>
  </si>
  <si>
    <t>Precept</t>
  </si>
  <si>
    <t>Interest</t>
  </si>
  <si>
    <t>Miscellaneous</t>
  </si>
  <si>
    <t>WFDC Grant</t>
  </si>
  <si>
    <t>Town Hall Income</t>
  </si>
  <si>
    <t>Levelling Up Fund Grant</t>
  </si>
  <si>
    <t>Other Grants</t>
  </si>
  <si>
    <t>PWLB Loan</t>
  </si>
  <si>
    <t>Note 8</t>
  </si>
  <si>
    <t>EXPENDITURE</t>
  </si>
  <si>
    <t>General Administration</t>
  </si>
  <si>
    <t>Staff Costs</t>
  </si>
  <si>
    <t>Mayoral Allowances</t>
  </si>
  <si>
    <t>Note 5</t>
  </si>
  <si>
    <t>General Office</t>
  </si>
  <si>
    <t>Parishing / Town Council Costs</t>
  </si>
  <si>
    <t>Running Costs</t>
  </si>
  <si>
    <t>Insurance</t>
  </si>
  <si>
    <t>Mayor's Car</t>
  </si>
  <si>
    <t>Civic and Other Events</t>
  </si>
  <si>
    <t>Elections</t>
  </si>
  <si>
    <t>WFDC Services / Grants</t>
  </si>
  <si>
    <t>Christmas Lights</t>
  </si>
  <si>
    <t>Civic Assets</t>
  </si>
  <si>
    <t>Grants</t>
  </si>
  <si>
    <t>Town Hall Redevelopment</t>
  </si>
  <si>
    <t>Kidderminster Town Hall Expenditure</t>
  </si>
  <si>
    <t>Events Expenditure</t>
  </si>
  <si>
    <t>Surplus / (Deficit) on Period</t>
  </si>
  <si>
    <t>FUND BALANCE</t>
  </si>
  <si>
    <t>b/f</t>
  </si>
  <si>
    <t>SURPLUS FOR YEAR</t>
  </si>
  <si>
    <t>BALANCE</t>
  </si>
  <si>
    <t>c/f</t>
  </si>
  <si>
    <t>BALANCE SHEET AS AT 31ST MARCH 2025</t>
  </si>
  <si>
    <t>1st Apr 23
to
31st March 24</t>
  </si>
  <si>
    <t>1st Apr 24
to
31st March 25</t>
  </si>
  <si>
    <t>Current Assets</t>
  </si>
  <si>
    <t xml:space="preserve">Debtors </t>
  </si>
  <si>
    <t>Note 1</t>
  </si>
  <si>
    <t>Investments</t>
  </si>
  <si>
    <t>Note 2</t>
  </si>
  <si>
    <t>Cash - Current Account</t>
  </si>
  <si>
    <t>Cash - Petty Cash</t>
  </si>
  <si>
    <t>Less</t>
  </si>
  <si>
    <t>Current Liabilities</t>
  </si>
  <si>
    <t xml:space="preserve">Creditors </t>
  </si>
  <si>
    <t>Note 3</t>
  </si>
  <si>
    <t>Net Assets</t>
  </si>
  <si>
    <t>Represented by:</t>
  </si>
  <si>
    <t>Fund Balance</t>
  </si>
  <si>
    <t>Note 4</t>
  </si>
  <si>
    <t>Notes to the Accounts</t>
  </si>
  <si>
    <t>1st April 23
to
31st March 24</t>
  </si>
  <si>
    <t>1st April 24
to
31st March 25</t>
  </si>
  <si>
    <t>Debtors</t>
  </si>
  <si>
    <t>VAT to be reclaimed</t>
  </si>
  <si>
    <t>LUF Income</t>
  </si>
  <si>
    <t>Investments with CCLA</t>
  </si>
  <si>
    <t>Creditors</t>
  </si>
  <si>
    <t>General Office Expenses</t>
  </si>
  <si>
    <t>PWLB Loan Interest</t>
  </si>
  <si>
    <t>Election Costs</t>
  </si>
  <si>
    <t>Balance 1st April</t>
  </si>
  <si>
    <t>Surplus for Year</t>
  </si>
  <si>
    <t>Balance 31st March</t>
  </si>
  <si>
    <t>Mayoral Allowances is made up as follows:</t>
  </si>
  <si>
    <t>Town Mayor</t>
  </si>
  <si>
    <t>Note 6</t>
  </si>
  <si>
    <t>Trust Funds</t>
  </si>
  <si>
    <r>
      <t xml:space="preserve">Kidderminster Town Council acts as Corporate Trustee for Kidderminster Educational Foundation. Responsibility for the role of Trustee transferred to Kidderminster Town Council on 1st April 2016 from Wyre Forest District Council. Kidderminster Educational Foundation is a registered charity, whose main activity is as grant-maker to individuals, and also </t>
    </r>
    <r>
      <rPr>
        <sz val="11"/>
        <rFont val="Aptos Narrow"/>
        <family val="2"/>
        <scheme val="minor"/>
      </rPr>
      <t>to assist other organisations in activities which comply with the governing objectives of the Foundation. The fund is invested in the money market with Wyre Forest District Council but not included within Kidderminster Town Councils balance sheet. The capital balance invested at the end of the year was £71,209 whilst the revenue balance was £12,910 as 31st March 2025.</t>
    </r>
  </si>
  <si>
    <t>Income
£'000</t>
  </si>
  <si>
    <t>Expenditure
£'000</t>
  </si>
  <si>
    <t>Assets
£'000</t>
  </si>
  <si>
    <t>Liabilities
£'000</t>
  </si>
  <si>
    <t>Kidderminster Educational Foundation</t>
  </si>
  <si>
    <t>Note 7</t>
  </si>
  <si>
    <t>Capital Accounting</t>
  </si>
  <si>
    <t>The Council is not required to comply with capital accounting requirements. However assets have been identified and valued; listed below. This includes a number of assets including Kidderminster Town Hall that have been transferred with effect from 1st April 2016 to the Council from Wyre Forest District Council as part of the October 2015 Reorganisation Order. In accordance with Governance and Accountability for Smaller Authorities in England, March 2018, these have been included with a nominal one pound (£1) value. All other assets are shown at their insurance valuation.</t>
  </si>
  <si>
    <t>SCHEDULE OF ASSETS</t>
  </si>
  <si>
    <t>Buildings Owned by KTC</t>
  </si>
  <si>
    <t>Lands owned by KTC</t>
  </si>
  <si>
    <t>Playground Equipment</t>
  </si>
  <si>
    <t>Surfaces</t>
  </si>
  <si>
    <t xml:space="preserve">Machinery and Operational Equipment </t>
  </si>
  <si>
    <t>Street Furniture, Statues, Memorials etc</t>
  </si>
  <si>
    <t xml:space="preserve">Office equipment </t>
  </si>
  <si>
    <t>Town Hall Venue Equipment</t>
  </si>
  <si>
    <t>Civic Regalia, Paintings, funiture and artefacts</t>
  </si>
  <si>
    <t>Balance Outstanding</t>
  </si>
  <si>
    <t>Annual Governance and Accountability Return 2024/25 Part 3</t>
  </si>
  <si>
    <t>Section 2 - Accounting Statements</t>
  </si>
  <si>
    <t>Year Ending</t>
  </si>
  <si>
    <t>31/03/2024
£</t>
  </si>
  <si>
    <t>31/03/2025
£</t>
  </si>
  <si>
    <t>Balances brought forward</t>
  </si>
  <si>
    <t>(+) Precept or Rates and Levies</t>
  </si>
  <si>
    <t>(+) Total other receipts</t>
  </si>
  <si>
    <t>(-) Staff costs</t>
  </si>
  <si>
    <t>(-) Loan interest / capital repayments</t>
  </si>
  <si>
    <t>(-) All other payments</t>
  </si>
  <si>
    <t>(=) Balances carried forward</t>
  </si>
  <si>
    <t>Total Value of cash and short term investments</t>
  </si>
  <si>
    <t>Total fixed assets plus long term investments</t>
  </si>
  <si>
    <t>Total borrowings</t>
  </si>
  <si>
    <t xml:space="preserve">Explanation of variances – pro forma </t>
  </si>
  <si>
    <t xml:space="preserve">Name of smaller authority: </t>
  </si>
  <si>
    <r>
      <t>County area (local councils and parish meetings only):</t>
    </r>
    <r>
      <rPr>
        <b/>
        <sz val="8"/>
        <color indexed="8"/>
        <rFont val="Arial"/>
        <family val="2"/>
      </rPr>
      <t xml:space="preserve"> </t>
    </r>
  </si>
  <si>
    <t>WORCESTERSHIRE</t>
  </si>
  <si>
    <r>
      <t xml:space="preserve">Insert figures from Section 2 of the AGAR in all </t>
    </r>
    <r>
      <rPr>
        <b/>
        <u/>
        <sz val="10"/>
        <color indexed="62"/>
        <rFont val="Arial"/>
        <family val="2"/>
      </rPr>
      <t>Blue</t>
    </r>
    <r>
      <rPr>
        <b/>
        <sz val="10"/>
        <color indexed="10"/>
        <rFont val="Arial"/>
        <family val="2"/>
      </rPr>
      <t xml:space="preserve"> highlighted boxes </t>
    </r>
  </si>
  <si>
    <r>
      <t xml:space="preserve">Next, please provide full explanations, including numerical values, for the following that will be flagged in the green boxes where relevant:
</t>
    </r>
    <r>
      <rPr>
        <sz val="10"/>
        <color indexed="8"/>
        <rFont val="Arial"/>
        <family val="2"/>
      </rPr>
      <t xml:space="preserve">• variances of more than 15% between totals for individual boxes (except variances of less than £200); 
• </t>
    </r>
    <r>
      <rPr>
        <b/>
        <sz val="10"/>
        <color indexed="10"/>
        <rFont val="Arial"/>
        <family val="2"/>
      </rPr>
      <t>New from 2020/21 onwards:</t>
    </r>
    <r>
      <rPr>
        <sz val="10"/>
        <color indexed="8"/>
        <rFont val="Arial"/>
        <family val="2"/>
      </rPr>
      <t xml:space="preserve"> variances of £100,000 or more require explanation regardless of the % variation year on year;
</t>
    </r>
  </si>
  <si>
    <t>2023/24</t>
  </si>
  <si>
    <t>2024/25</t>
  </si>
  <si>
    <t>Variance</t>
  </si>
  <si>
    <t>Explanation Required?</t>
  </si>
  <si>
    <r>
      <t xml:space="preserve">Automatic responses trigger below based on figures input, </t>
    </r>
    <r>
      <rPr>
        <b/>
        <sz val="11"/>
        <color indexed="8"/>
        <rFont val="Arial"/>
        <family val="2"/>
      </rPr>
      <t>DO NOT OVERWRITE THESE BOXES</t>
    </r>
  </si>
  <si>
    <r>
      <t xml:space="preserve">Explanation from smaller authority </t>
    </r>
    <r>
      <rPr>
        <b/>
        <u/>
        <sz val="11"/>
        <color indexed="8"/>
        <rFont val="Arial"/>
        <family val="2"/>
      </rPr>
      <t>(must include narrative and supporting figures)</t>
    </r>
  </si>
  <si>
    <t>%</t>
  </si>
  <si>
    <t>1 Balances Brought Forward</t>
  </si>
  <si>
    <t>2 Precept or Rates and Levies</t>
  </si>
  <si>
    <t>New Loan C</t>
  </si>
  <si>
    <t>3 Total Other Receipts</t>
  </si>
  <si>
    <t>See below - 3 Total Other Receipts</t>
  </si>
  <si>
    <t>4 Staff Costs</t>
  </si>
  <si>
    <t>See below - 4 Staff Costs Variances</t>
  </si>
  <si>
    <t>5 Loan Interest/Capital Repayment</t>
  </si>
  <si>
    <t xml:space="preserve">increase in loan interest </t>
  </si>
  <si>
    <t>6 All Other Payments</t>
  </si>
  <si>
    <t>See below - 6 All other Payments</t>
  </si>
  <si>
    <t>7 Balances Carried Forward</t>
  </si>
  <si>
    <t>VARIANCE EXPLANATION NOT REQUIRED</t>
  </si>
  <si>
    <t>8 Total Cash and Short Term Investments</t>
  </si>
  <si>
    <t>9 Total Fixed Assets plus Other Long Term Investments and Assets</t>
  </si>
  <si>
    <t xml:space="preserve">£98,875 for Sound and Lighting Equipment, the machinery and slight increases in assets for Street Furniture, and office equipment. 23/24 figure was restated to ensure the 24/25 and 23/24 fixed assets are disclosed at a consistent valuation basis  </t>
  </si>
  <si>
    <t>10 Total Borrowings</t>
  </si>
  <si>
    <t>New PWLB Loan taken out in 24/25</t>
  </si>
  <si>
    <t>Rounding errors of up to £2 are tolerable</t>
  </si>
  <si>
    <t>Variances of £200 or less are tolerable</t>
  </si>
  <si>
    <t>BOX 10 VARIANCE EXPLANATION NOT REQUIRED IF CHANGE CAN BE EXPLAINED BY BOX 5 (CAPITAL PLUS INTEREST PAYMENT)</t>
  </si>
  <si>
    <t>3 Total Other Receipts Variances</t>
  </si>
  <si>
    <t>Additional interest received in 24/5 due to rates</t>
  </si>
  <si>
    <t xml:space="preserve">PWLB loan </t>
  </si>
  <si>
    <t>Grant from WFDC less 24/25</t>
  </si>
  <si>
    <t>Rents</t>
  </si>
  <si>
    <t xml:space="preserve">Reduced income </t>
  </si>
  <si>
    <t xml:space="preserve">Lengthsman Income </t>
  </si>
  <si>
    <t>LUF Grant Income</t>
  </si>
  <si>
    <t xml:space="preserve">Increase in LUF Grant matched by expenditure </t>
  </si>
  <si>
    <t>NLHF Grant Income</t>
  </si>
  <si>
    <t>No NLHF grant rec'd 23/24</t>
  </si>
  <si>
    <t xml:space="preserve">Other Misc Income/Grant Income </t>
  </si>
  <si>
    <t>4 Staff Costs Variances</t>
  </si>
  <si>
    <t>Other</t>
  </si>
  <si>
    <t>Other minor increases in salaries compared to 23/24 mainly due to pay award increases.</t>
  </si>
  <si>
    <t>Post 903018</t>
  </si>
  <si>
    <t>Additional post to 23/24</t>
  </si>
  <si>
    <t>Mayors Allowance</t>
  </si>
  <si>
    <t>LUF Town Hall project</t>
  </si>
  <si>
    <t>Additional expenditure relating to the Town Hall project - higher in 2024/25 than 2023/24. Inc retention costs</t>
  </si>
  <si>
    <t>Election expenditure paid 24/25. £31,771.94 accrual</t>
  </si>
  <si>
    <t>Podium</t>
  </si>
  <si>
    <t xml:space="preserve">More podium expenditure in 24/25 than previous year </t>
  </si>
  <si>
    <t>NLHF</t>
  </si>
  <si>
    <t>Less NLHF expenditure in 24/25</t>
  </si>
  <si>
    <t>Parks expenditure</t>
  </si>
  <si>
    <t xml:space="preserve">increase in general parks expenditure </t>
  </si>
  <si>
    <t>Reduction in Events expenditure</t>
  </si>
  <si>
    <t>General Contingency</t>
  </si>
  <si>
    <t xml:space="preserve">increase in SLA, increase in general insurance </t>
  </si>
  <si>
    <t>Staffing and Civic</t>
  </si>
  <si>
    <t xml:space="preserve">Reduction in Mayor Vehicle costs, increase in rent of property, increase in training </t>
  </si>
  <si>
    <t>KTH</t>
  </si>
  <si>
    <t xml:space="preserve">Decrease in premises insurance, consultancy cost, sewage rates, and repairs and maintenance of building </t>
  </si>
  <si>
    <t>General reduction in costs- small figures</t>
  </si>
  <si>
    <t>Explanation for ‘high’ reserves</t>
  </si>
  <si>
    <t>(Please complete the highlighted boxes.)</t>
  </si>
  <si>
    <t>Box 7 is more than twice Box 2 because the authority held the following breakdown of reserves at the year end:</t>
  </si>
  <si>
    <t>Earmarked reserves:</t>
  </si>
  <si>
    <t>Dementia</t>
  </si>
  <si>
    <t>K004</t>
  </si>
  <si>
    <t>DEMENTIA</t>
  </si>
  <si>
    <t>K001</t>
  </si>
  <si>
    <t>ELECTION</t>
  </si>
  <si>
    <t>Grants Towards Transformation Project</t>
  </si>
  <si>
    <t>KTHTRANS</t>
  </si>
  <si>
    <t>S106 - Miller Homes</t>
  </si>
  <si>
    <t>S106-MH</t>
  </si>
  <si>
    <t>S106 - Upton Road</t>
  </si>
  <si>
    <t>S106-UR</t>
  </si>
  <si>
    <t>Statues and Memorials</t>
  </si>
  <si>
    <t>STATUES</t>
  </si>
  <si>
    <t>Mayoral Allowances Tax and NI</t>
  </si>
  <si>
    <t>K003</t>
  </si>
  <si>
    <t>TX&amp;NI</t>
  </si>
  <si>
    <t>Town Hall PWLB Loan</t>
  </si>
  <si>
    <t>K006</t>
  </si>
  <si>
    <t>PWLB</t>
  </si>
  <si>
    <t xml:space="preserve">Community Grant </t>
  </si>
  <si>
    <t>K011</t>
  </si>
  <si>
    <t>COMM2024</t>
  </si>
  <si>
    <t>VE/VJ Activities</t>
  </si>
  <si>
    <t>VEDAY</t>
  </si>
  <si>
    <t>General reserve</t>
  </si>
  <si>
    <t>Total reserves (must agree to Box 7)</t>
  </si>
  <si>
    <t>Box 2</t>
  </si>
  <si>
    <t>Box 7</t>
  </si>
  <si>
    <t>Reconciliation between Box 7 and Box 8 in Section 2 - pro forma</t>
  </si>
  <si>
    <r>
      <t xml:space="preserve">(applies to Accounting Statements prepared on an income and expenditure basis </t>
    </r>
    <r>
      <rPr>
        <b/>
        <u/>
        <sz val="10.5"/>
        <color theme="1"/>
        <rFont val="Arial"/>
        <family val="2"/>
      </rPr>
      <t>only</t>
    </r>
    <r>
      <rPr>
        <b/>
        <sz val="10.5"/>
        <color theme="1"/>
        <rFont val="Arial"/>
        <family val="2"/>
      </rPr>
      <t>)</t>
    </r>
  </si>
  <si>
    <t>Please complete the highlighted boxes.</t>
  </si>
  <si>
    <t>Name of smaller authority:</t>
  </si>
  <si>
    <t>Kidderminster Town Council</t>
  </si>
  <si>
    <t>County area (local councils and parish meetings only):</t>
  </si>
  <si>
    <t>Worcestershire</t>
  </si>
  <si>
    <t>There should only be a difference between Box 7 and Box 8 where the Accounting Statements (Section 2 of the AGAR) have been prepared on an income and expenditure basis and there have been adjustments for debtors/prepayments and creditors/receipts in advance at the year end. Please provide details of the year end adjustments, showing how the net difference between them is equal to the difference between Boxes 7 and 8.</t>
  </si>
  <si>
    <t>Box 7: Balances carried forward</t>
  </si>
  <si>
    <t>Deduct:</t>
  </si>
  <si>
    <t>Debtors (enter these as negative numbers)</t>
  </si>
  <si>
    <t>1. HMRC</t>
  </si>
  <si>
    <t>Refund of VAT March 2024</t>
  </si>
  <si>
    <t>KB01</t>
  </si>
  <si>
    <t>2. Misc Sales Invoices/Debtors</t>
  </si>
  <si>
    <t>Unpaid Sales Invoices/Debtors as at 31st March  2024</t>
  </si>
  <si>
    <t>Debtors Control Account</t>
  </si>
  <si>
    <t>Payments made in advance</t>
  </si>
  <si>
    <r>
      <t xml:space="preserve">(prepayments) </t>
    </r>
    <r>
      <rPr>
        <b/>
        <sz val="10.5"/>
        <color theme="1"/>
        <rFont val="Arial"/>
        <family val="2"/>
      </rPr>
      <t>(enter these as negative numbers)</t>
    </r>
  </si>
  <si>
    <t>Total deductions</t>
  </si>
  <si>
    <t>Add:</t>
  </si>
  <si>
    <t>Creditors (must not include community infrastructure levy (CIL) receipts)</t>
  </si>
  <si>
    <t>M &amp; BG Ltd</t>
  </si>
  <si>
    <t>KTC-MONTHLY GROUNDS MAINTENANCE-MARCH 2025</t>
  </si>
  <si>
    <t xml:space="preserve">BT </t>
  </si>
  <si>
    <t>Phone charges 26/02/25-31/03/25</t>
  </si>
  <si>
    <t>K201</t>
  </si>
  <si>
    <t>41010 k004</t>
  </si>
  <si>
    <t>Speller Metcalfe</t>
  </si>
  <si>
    <t>KTC-TOWN HALL VALUATION OF WORKS, CERT NO.16</t>
  </si>
  <si>
    <t>K303</t>
  </si>
  <si>
    <t>Kidderminster Pest Control Limited</t>
  </si>
  <si>
    <t>KTC-AGGBOROUGH ALLOTMENTS,PEST CONTROL CONTRACT-2024-25 COMM.05/06/24-04/06/25</t>
  </si>
  <si>
    <t>INVALID ACC CODE</t>
  </si>
  <si>
    <t>Artelia Projects UK Ltd</t>
  </si>
  <si>
    <t>KTC-COST MANAGEMENT SERVICES-MAR 2025</t>
  </si>
  <si>
    <t>Perfect Circle</t>
  </si>
  <si>
    <t>KTC-TOWN HALL PROFESSIONAL SERVICES MARCH 25</t>
  </si>
  <si>
    <t>CommunityFirst Partnership Ltd</t>
  </si>
  <si>
    <t>KTC-BROADWATERS MILL,FINAL MANAGEMENT &amp; MAINTENANCE PLAN</t>
  </si>
  <si>
    <t>Wyre Forest District Council</t>
  </si>
  <si>
    <t>KTC-HSBC SUB CHARGE,SMART PENSION,PRINT MANAGEMENT 12/24-01/25,MEETING ROOM HIRE, PHONE CHARGES FOR FEB 25</t>
  </si>
  <si>
    <t>K100</t>
  </si>
  <si>
    <t>SMART PENSION</t>
  </si>
  <si>
    <t>Electuib Costs</t>
  </si>
  <si>
    <t>PRINT MANAGEMENT</t>
  </si>
  <si>
    <t>PHONE CHARGES</t>
  </si>
  <si>
    <t>KTC-HSBC SUB CHARGE,SMART PENSION,PRINT MANAGEMENT,01/01/25-28/02/25,MEETING ROOM HIRE,PHONE CHARGES MARCH 2025,MFD RENTAL-01/01/25-28/02/25</t>
  </si>
  <si>
    <t>KTC-TOWN HALL CM MAIN SERVICES-MISSING INVOICE FOR JULY</t>
  </si>
  <si>
    <t>k006</t>
  </si>
  <si>
    <t>Glenn Howells Architects Ltd</t>
  </si>
  <si>
    <t>KTC-ARCHITECTURAL SERVICES,MARCH UPDATED TO STG.5</t>
  </si>
  <si>
    <t>Mann Williams Ltd</t>
  </si>
  <si>
    <t>KTC-TOWN HALL CIVIL &amp; STRUCTURAL ENGINEERING SERVICES</t>
  </si>
  <si>
    <t>Stage Right Theatre Consultants Ltd</t>
  </si>
  <si>
    <t>KTC-THEATRE DESIGN CONSULT-FEB 2025</t>
  </si>
  <si>
    <t>KTC-TOWN HALL THEATRE DESIGN-MAR 2025</t>
  </si>
  <si>
    <t>FMG Consulting Ltd</t>
  </si>
  <si>
    <t>KTC TOWN HALL PROJECT DELIVERY-FMG1014 MARCH 25</t>
  </si>
  <si>
    <t>MGAC LLP</t>
  </si>
  <si>
    <t>KTC-TOWN HALL PRINCIPAL DESIGN SERVICES</t>
  </si>
  <si>
    <t>KTC-TOWN HALL CM SERVICES-NOV 2024</t>
  </si>
  <si>
    <t>KTC-TOWN HALL CM SERVICES-FEB 2025</t>
  </si>
  <si>
    <t>Hydrock Consultants Ltd</t>
  </si>
  <si>
    <t>KTC-TOWN HALL M&amp;E SUPPORT STG.5 FEB 25</t>
  </si>
  <si>
    <t>KTC-TOWN HALL M&amp;E SUPPORT STG.5 MAR 25</t>
  </si>
  <si>
    <t>Tudor (uk) Ltd T/A Tudor Environmental</t>
  </si>
  <si>
    <t>KTC-HEDGE TRIMMER &amp; BRUSHCUTTER</t>
  </si>
  <si>
    <t>ONWARD SUPPLY COSTS FOR MARCH 2025 - KTC</t>
  </si>
  <si>
    <t>Gallagher Insurance</t>
  </si>
  <si>
    <t>KTC-TOWN HALL TRANSFORMATION-RL1476624-30/01/25-29/07/25</t>
  </si>
  <si>
    <t xml:space="preserve">2 MONTHS OLD YEAR </t>
  </si>
  <si>
    <t xml:space="preserve">Interest for PWLB Loan </t>
  </si>
  <si>
    <t>Misc Purchase Invoices</t>
  </si>
  <si>
    <t>Purchase invoices - creditor balance as at 31st March 24</t>
  </si>
  <si>
    <t>WFDC</t>
  </si>
  <si>
    <t>CIS amount for Middlepeak</t>
  </si>
  <si>
    <t>Remainder of Election Costs</t>
  </si>
  <si>
    <t>Retention as at March 25</t>
  </si>
  <si>
    <t>Receipts in advance (must not include deferred grants/loans received)</t>
  </si>
  <si>
    <t>Total additions</t>
  </si>
  <si>
    <t>Box 8: Total cash and short term investments</t>
  </si>
  <si>
    <t>Costc</t>
  </si>
  <si>
    <t>Costc(T)</t>
  </si>
  <si>
    <t>Incexp</t>
  </si>
  <si>
    <t>Account</t>
  </si>
  <si>
    <t>Account(T)</t>
  </si>
  <si>
    <t>Original</t>
  </si>
  <si>
    <t>Revised</t>
  </si>
  <si>
    <t>Amount</t>
  </si>
  <si>
    <t>Commitment</t>
  </si>
  <si>
    <t>COUNCIL</t>
  </si>
  <si>
    <t>EXP</t>
  </si>
  <si>
    <t>11080</t>
  </si>
  <si>
    <t>PAY AWARD CONTINGENCY</t>
  </si>
  <si>
    <t>41000</t>
  </si>
  <si>
    <t>GENERAL CONTINGENCY</t>
  </si>
  <si>
    <t>43070</t>
  </si>
  <si>
    <t>ELECTION EXPENSES</t>
  </si>
  <si>
    <t>INC</t>
  </si>
  <si>
    <t>84001</t>
  </si>
  <si>
    <t>PARISH PRECEPTS</t>
  </si>
  <si>
    <t>85090</t>
  </si>
  <si>
    <t>USE/RELEASE OF EARMARKED RESERVE</t>
  </si>
  <si>
    <t>K002</t>
  </si>
  <si>
    <t>FINANCE</t>
  </si>
  <si>
    <t>21510</t>
  </si>
  <si>
    <t>MISCELLANEOUS LICENCES &amp; RENTALS</t>
  </si>
  <si>
    <t>43014</t>
  </si>
  <si>
    <t>PRINT MANAGEMENT RECHARGE</t>
  </si>
  <si>
    <t>43030</t>
  </si>
  <si>
    <t>OFFICE STATIONERY</t>
  </si>
  <si>
    <t>43031</t>
  </si>
  <si>
    <t>GENERAL OFFICE EXPENSES</t>
  </si>
  <si>
    <t>44010</t>
  </si>
  <si>
    <t>AUDIT FEE</t>
  </si>
  <si>
    <t>44410</t>
  </si>
  <si>
    <t>ICT SUPPORT</t>
  </si>
  <si>
    <t>44420</t>
  </si>
  <si>
    <t>FINANCE SUPPORT</t>
  </si>
  <si>
    <t>44430</t>
  </si>
  <si>
    <t>LEGAL SUPPORT</t>
  </si>
  <si>
    <t>45010</t>
  </si>
  <si>
    <t>POSTAGES</t>
  </si>
  <si>
    <t>45030</t>
  </si>
  <si>
    <t>MOBILE PHONE CHARGES</t>
  </si>
  <si>
    <t>48020</t>
  </si>
  <si>
    <t>SUBSCRIPTIONS TO ORGANISATIONS</t>
  </si>
  <si>
    <t>48041</t>
  </si>
  <si>
    <t>WARD GRANTS</t>
  </si>
  <si>
    <t>49030</t>
  </si>
  <si>
    <t>GENERAL INSURANCE</t>
  </si>
  <si>
    <t>88650</t>
  </si>
  <si>
    <t>INTEREST RECEIVED</t>
  </si>
  <si>
    <t>STAFFING AND CIVIC</t>
  </si>
  <si>
    <t>11010</t>
  </si>
  <si>
    <t>BASIC PAY Salaries</t>
  </si>
  <si>
    <t>11020</t>
  </si>
  <si>
    <t>NIERS Salaries &amp; Wages</t>
  </si>
  <si>
    <t>11030</t>
  </si>
  <si>
    <t>SUPER ERS CURRENT Salaries &amp; Wages</t>
  </si>
  <si>
    <t>12810</t>
  </si>
  <si>
    <t>TOWN CRIER HONORARIUM</t>
  </si>
  <si>
    <t>13080</t>
  </si>
  <si>
    <t>OTHER EMPLOYEE EXPENSES</t>
  </si>
  <si>
    <t>13085</t>
  </si>
  <si>
    <t>MAYORS ALLOWANCE</t>
  </si>
  <si>
    <t>23700</t>
  </si>
  <si>
    <t>RENT OF  PROPERTY</t>
  </si>
  <si>
    <t>31010</t>
  </si>
  <si>
    <t>MAYORS VEHICLE COSTS</t>
  </si>
  <si>
    <t>41545</t>
  </si>
  <si>
    <t>TWINNING</t>
  </si>
  <si>
    <t>42020</t>
  </si>
  <si>
    <t>MAYOR AND CIVIC EXPENDITURE</t>
  </si>
  <si>
    <t>44450</t>
  </si>
  <si>
    <t>HR SUPPORT</t>
  </si>
  <si>
    <t>49015</t>
  </si>
  <si>
    <t>TRAINING</t>
  </si>
  <si>
    <t>87109</t>
  </si>
  <si>
    <t>EVENT INCOME</t>
  </si>
  <si>
    <t>88300</t>
  </si>
  <si>
    <t>INCOME - MISCELLANEOUS</t>
  </si>
  <si>
    <t>EVENTS AND SERVICES</t>
  </si>
  <si>
    <t>21010</t>
  </si>
  <si>
    <t>REPAIRS AND MAINTENANCE OF BUILDINGS</t>
  </si>
  <si>
    <t>21011</t>
  </si>
  <si>
    <t>MARKET STREET PUBLIC CONVENIENCES REPAIRS AND MAINTENANCE OF BUILDINGS</t>
  </si>
  <si>
    <t>21012</t>
  </si>
  <si>
    <t>TOWN COUNCIL PARKS</t>
  </si>
  <si>
    <t>21030</t>
  </si>
  <si>
    <t>STATUES AND MEMORIALS</t>
  </si>
  <si>
    <t>21031</t>
  </si>
  <si>
    <t>CLOCK TOWER (OXFORD STREET) MAINTENANCE AND ELECTRICITY</t>
  </si>
  <si>
    <t>21032</t>
  </si>
  <si>
    <t>WAR MEMORIALS MAINTENANCE</t>
  </si>
  <si>
    <t>21034</t>
  </si>
  <si>
    <t>ST GEORGES PADDLING POOL EXPENDITURE</t>
  </si>
  <si>
    <t>21036</t>
  </si>
  <si>
    <t>ALLOTMENTS</t>
  </si>
  <si>
    <t>21037</t>
  </si>
  <si>
    <t>DEFIBRILATOR</t>
  </si>
  <si>
    <t>21038</t>
  </si>
  <si>
    <t>WATER FEATURE</t>
  </si>
  <si>
    <t>21039</t>
  </si>
  <si>
    <t>PLAY EQUIPMENT</t>
  </si>
  <si>
    <t>21040</t>
  </si>
  <si>
    <t>TOWN CENTRE MARKET</t>
  </si>
  <si>
    <t>21410</t>
  </si>
  <si>
    <t>MAINTENANCE OF GROUNDS</t>
  </si>
  <si>
    <t>21411</t>
  </si>
  <si>
    <t>LENGTHSMAN EXPENDITURE</t>
  </si>
  <si>
    <t>21412</t>
  </si>
  <si>
    <t>TREE WORKS</t>
  </si>
  <si>
    <t>21421</t>
  </si>
  <si>
    <t>TOWN CENTRE HANGING FLOWERS</t>
  </si>
  <si>
    <t>21430</t>
  </si>
  <si>
    <t>ST MARYS CHURCHYARD MAINTENANCE</t>
  </si>
  <si>
    <t>22030</t>
  </si>
  <si>
    <t>ELECTRICITY</t>
  </si>
  <si>
    <t>22031</t>
  </si>
  <si>
    <t>MARKET STREET PUBLIC CONVENIENCES ELECTRICITY</t>
  </si>
  <si>
    <t>25010</t>
  </si>
  <si>
    <t>MARKET STREET PUBLIC CONVENIENCES WATER AND SEWERAGE RATES</t>
  </si>
  <si>
    <t>27041</t>
  </si>
  <si>
    <t>MARKET STREET PUBLIC CONVENIENCES CONTRACTOR CHARGES - CLEANING</t>
  </si>
  <si>
    <t>31020</t>
  </si>
  <si>
    <t>VEHICLE COSTS</t>
  </si>
  <si>
    <t>31040</t>
  </si>
  <si>
    <t>MECHANICAL SWEEPER</t>
  </si>
  <si>
    <t>41010</t>
  </si>
  <si>
    <t>EQUIPMENT PURCHASE AND REPAIR</t>
  </si>
  <si>
    <t>41020</t>
  </si>
  <si>
    <t>CIVIC FURNITURE PURCHASE AND REPAIR</t>
  </si>
  <si>
    <t>41100</t>
  </si>
  <si>
    <t>DIRECT MATERIALS</t>
  </si>
  <si>
    <t>42040</t>
  </si>
  <si>
    <t>MAINTENANCE OF STREET FURNITURE</t>
  </si>
  <si>
    <t>42041</t>
  </si>
  <si>
    <t>GRIT BINS</t>
  </si>
  <si>
    <t>49130</t>
  </si>
  <si>
    <t>CHRISTMAS LIGHTS</t>
  </si>
  <si>
    <t>49150</t>
  </si>
  <si>
    <t>CREATION OF EARMARKED RESERVE</t>
  </si>
  <si>
    <t>84410</t>
  </si>
  <si>
    <t>LENGTHSMAN INCOME</t>
  </si>
  <si>
    <t>87100</t>
  </si>
  <si>
    <t>RENTS</t>
  </si>
  <si>
    <t>TOWN HALL MANAGEMENT</t>
  </si>
  <si>
    <t>13030</t>
  </si>
  <si>
    <t>STAFF ADVERTISING AND RECRUITMENT</t>
  </si>
  <si>
    <t>22040</t>
  </si>
  <si>
    <t>GAS</t>
  </si>
  <si>
    <t>24010</t>
  </si>
  <si>
    <t>NON DOMESTIC RATES</t>
  </si>
  <si>
    <t>25030</t>
  </si>
  <si>
    <t>TOWN HALL WATER AND SEWERAGE RATES</t>
  </si>
  <si>
    <t>26020</t>
  </si>
  <si>
    <t>FIRE AND BURGLAR PRECAUTION ALARMS MAINTENANCE</t>
  </si>
  <si>
    <t>27050</t>
  </si>
  <si>
    <t>HYGIENE AND TOWEL SERVICES</t>
  </si>
  <si>
    <t>43032</t>
  </si>
  <si>
    <t>TOWN HALL GENERAL OFFICE EXPENSES</t>
  </si>
  <si>
    <t>44029</t>
  </si>
  <si>
    <t>HONORARIUM - TOWN HALL ORGANIST</t>
  </si>
  <si>
    <t>44074</t>
  </si>
  <si>
    <t>CONSULTANCY</t>
  </si>
  <si>
    <t>44075</t>
  </si>
  <si>
    <t>TOWN HALL TRANSFORMATION PROJECT - LUF</t>
  </si>
  <si>
    <t>44076</t>
  </si>
  <si>
    <t>TOWN HALL TRANSFORMATION PROJECT - KTC CONTRIBUTION</t>
  </si>
  <si>
    <t>44077</t>
  </si>
  <si>
    <t>PODIUM</t>
  </si>
  <si>
    <t>44078</t>
  </si>
  <si>
    <t>NLHF - A JOURNEY THROUGH KTH</t>
  </si>
  <si>
    <t>44083</t>
  </si>
  <si>
    <t>H M LAND REGISTRY FEES</t>
  </si>
  <si>
    <t>44440</t>
  </si>
  <si>
    <t>FACILITIES MANAGEMENT SUPPORT</t>
  </si>
  <si>
    <t>49010</t>
  </si>
  <si>
    <t>MARKETING AND DESIGN</t>
  </si>
  <si>
    <t>49020</t>
  </si>
  <si>
    <t>BANK CHARGES</t>
  </si>
  <si>
    <t>75000</t>
  </si>
  <si>
    <t>LOAN INTEREST</t>
  </si>
  <si>
    <t>84000</t>
  </si>
  <si>
    <t>GRANT INCOME</t>
  </si>
  <si>
    <t>84006</t>
  </si>
  <si>
    <t>GRANT INCOME LUF</t>
  </si>
  <si>
    <t>84008</t>
  </si>
  <si>
    <t>GRANT INCOME NLHF</t>
  </si>
  <si>
    <t>87110</t>
  </si>
  <si>
    <t>PROPERTY RENTAL INCOME</t>
  </si>
  <si>
    <t>88200</t>
  </si>
  <si>
    <t>INCOME - PWLB</t>
  </si>
  <si>
    <t>EVENTS</t>
  </si>
  <si>
    <t>41042</t>
  </si>
  <si>
    <t>COMMUNITY GRANT -WFDC EXPENDITURE</t>
  </si>
  <si>
    <t>48021</t>
  </si>
  <si>
    <t>CHRISTMAS EVENTS</t>
  </si>
  <si>
    <t>48023</t>
  </si>
  <si>
    <t>REMEMBRANCE SUNDAY</t>
  </si>
  <si>
    <t>48027</t>
  </si>
  <si>
    <t>CULTURAL EVENTS GRANTS</t>
  </si>
  <si>
    <t>84007</t>
  </si>
  <si>
    <t>COMMUNITY GRANT -WFDC</t>
  </si>
  <si>
    <t>Ie1</t>
  </si>
  <si>
    <t>Ie1(T)</t>
  </si>
  <si>
    <t>Ie2</t>
  </si>
  <si>
    <t>Ie2(T)</t>
  </si>
  <si>
    <t>IE1000</t>
  </si>
  <si>
    <t>IE1010</t>
  </si>
  <si>
    <t>IE1030</t>
  </si>
  <si>
    <t>IE1050</t>
  </si>
  <si>
    <t>Miscellaneous Income</t>
  </si>
  <si>
    <t>IE1070</t>
  </si>
  <si>
    <t>IE1071</t>
  </si>
  <si>
    <t>IE1075</t>
  </si>
  <si>
    <t>IE1080</t>
  </si>
  <si>
    <t>IE1110</t>
  </si>
  <si>
    <t>Income - PWLB</t>
  </si>
  <si>
    <t>IE2000</t>
  </si>
  <si>
    <t>GENERAL ADMINISTRATION</t>
  </si>
  <si>
    <t>IE2010</t>
  </si>
  <si>
    <t>IE2020</t>
  </si>
  <si>
    <t>IE2030</t>
  </si>
  <si>
    <t>IE2050</t>
  </si>
  <si>
    <t>IE3000</t>
  </si>
  <si>
    <t>RUNNING COSTS</t>
  </si>
  <si>
    <t>IE2040</t>
  </si>
  <si>
    <t>Miscellaneous Expenditure</t>
  </si>
  <si>
    <t>IE3010</t>
  </si>
  <si>
    <t>IE3020</t>
  </si>
  <si>
    <t>IE3030</t>
  </si>
  <si>
    <t>Civic Events</t>
  </si>
  <si>
    <t>IE3040</t>
  </si>
  <si>
    <t>IE3050</t>
  </si>
  <si>
    <t>IE3080</t>
  </si>
  <si>
    <t>IE3105</t>
  </si>
  <si>
    <t>IE3110</t>
  </si>
  <si>
    <t>IE3130</t>
  </si>
  <si>
    <t>IE3140</t>
  </si>
  <si>
    <t>IE3180</t>
  </si>
  <si>
    <t>Bstotal</t>
  </si>
  <si>
    <t>Bstotal(T)</t>
  </si>
  <si>
    <t>Bsmainhd</t>
  </si>
  <si>
    <t>Bsmainhd(T)</t>
  </si>
  <si>
    <t>Bssubhea</t>
  </si>
  <si>
    <t>Bssubhea(T)</t>
  </si>
  <si>
    <t>BA0100</t>
  </si>
  <si>
    <t>Total Assets less Liabilities</t>
  </si>
  <si>
    <t>BH1000</t>
  </si>
  <si>
    <t>CURRENT ASSETS</t>
  </si>
  <si>
    <t>BH1500</t>
  </si>
  <si>
    <t>92500</t>
  </si>
  <si>
    <t>DEBTORS CONTROL ACCOUNT (MAIN AGRESSO ACCOUNT)</t>
  </si>
  <si>
    <t>92900</t>
  </si>
  <si>
    <t>VAT CONTROL ACCOUNT</t>
  </si>
  <si>
    <t>92932</t>
  </si>
  <si>
    <t>VALUE ADDED TAX INPUT AT 20%</t>
  </si>
  <si>
    <t>92940</t>
  </si>
  <si>
    <t>VALUE ADDED TAX INPUT AT 8% &amp; 5%</t>
  </si>
  <si>
    <t>92982</t>
  </si>
  <si>
    <t>VALUE ADDED TAX OUTPUT AT 20%</t>
  </si>
  <si>
    <t>92985</t>
  </si>
  <si>
    <t>VALUE ADDED TAX OUTPUT/Sales AT 8% &amp; 5%</t>
  </si>
  <si>
    <t>93550</t>
  </si>
  <si>
    <t>INCOME ACCRUALS</t>
  </si>
  <si>
    <t>BH1700</t>
  </si>
  <si>
    <t>93815</t>
  </si>
  <si>
    <t>CCLA - PUBLIC SECTOR DEPOSIT FUND</t>
  </si>
  <si>
    <t>BH1800</t>
  </si>
  <si>
    <t>93805</t>
  </si>
  <si>
    <t>BARCLAYS MAIN CURRENT ACCOUNT</t>
  </si>
  <si>
    <t>93810</t>
  </si>
  <si>
    <t>BARCLAYS PREMIUM SAVING ACCOUNT</t>
  </si>
  <si>
    <t>BH1810</t>
  </si>
  <si>
    <t>93900</t>
  </si>
  <si>
    <t>PETTY CASH ADVANCES (Fo12/1)</t>
  </si>
  <si>
    <t>BL1000</t>
  </si>
  <si>
    <t>CURRENT LIABILITIES</t>
  </si>
  <si>
    <t>BL1200</t>
  </si>
  <si>
    <t>93200</t>
  </si>
  <si>
    <t>CREDITORS CONTROL ACCOUNT (MAIN AGRESSO ACCOUNT)</t>
  </si>
  <si>
    <t>93300</t>
  </si>
  <si>
    <t>SUNDRY CREDITORS / EXPENDITURE ACCRUALS</t>
  </si>
  <si>
    <t>BS0100</t>
  </si>
  <si>
    <t>Total Net Worth</t>
  </si>
  <si>
    <t>BW1000</t>
  </si>
  <si>
    <t>EARMARKED RESERVES</t>
  </si>
  <si>
    <t>BW1900</t>
  </si>
  <si>
    <t>General Fund - Earmarked Reserves</t>
  </si>
  <si>
    <t>95610</t>
  </si>
  <si>
    <t>EARMARKED RESERVES FOLIO 11/12/A</t>
  </si>
  <si>
    <t>BY1000</t>
  </si>
  <si>
    <t>REVENUE BALANCES</t>
  </si>
  <si>
    <t>BY1100</t>
  </si>
  <si>
    <t>General Fund - Working Balance</t>
  </si>
  <si>
    <t>96300</t>
  </si>
  <si>
    <t>GENERAL FUND - WORKING BALANCE</t>
  </si>
  <si>
    <t>96400</t>
  </si>
  <si>
    <t>GENERAL FUND EARMARKED BALANCE FOLIO 25/2 AND 6/1</t>
  </si>
  <si>
    <t>1st April 23
to
31st March 24
 RESTATED</t>
  </si>
  <si>
    <t>Manual Adjustments</t>
  </si>
  <si>
    <t>New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</si>
</sst>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0.00;\(#,##0.00\)"/>
    <numFmt numFmtId="165" formatCode="#,##0.00;[Red]\(#,##0.00\)"/>
    <numFmt numFmtId="166" formatCode="#,##0.00;[Red]#,##0.00"/>
    <numFmt numFmtId="167" formatCode="#,##0.00;[Red]\(#,##0.0000\)"/>
    <numFmt numFmtId="168" formatCode="#,##0;[Red]\(#,##0.00\)"/>
    <numFmt numFmtId="169" formatCode="#,##0;\(#,##0.00\)"/>
    <numFmt numFmtId="170" formatCode="0.000"/>
    <numFmt numFmtId="171" formatCode="#,##0.00_ ;[Red]\-#,##0.00\ "/>
    <numFmt numFmtId="172" formatCode="#,##0.00;\(#,##0.0000\)"/>
    <numFmt numFmtId="173" formatCode="#,##0.00;\(#,##0.000\)"/>
    <numFmt numFmtId="174" formatCode="#,##0_ ;[Red]\-#,##0\ "/>
    <numFmt numFmtId="175" formatCode="#,##0.00_ ;\(#,##0.00\);_-* &quot;-&quot;??_-"/>
    <numFmt numFmtId="176" formatCode="#,##0.0_ ;[Red]\-#,##0.0\ "/>
  </numFmts>
  <fonts count="31" x14ac:knownFonts="1">
    <font>
      <sz val="11"/>
      <color theme="1"/>
      <name val="Aptos Narrow"/>
      <family val="2"/>
      <scheme val="minor"/>
    </font>
    <font>
      <sz val="11"/>
      <color theme="1"/>
      <name val="Aptos Narrow"/>
      <family val="2"/>
      <scheme val="minor"/>
    </font>
    <font>
      <b/>
      <sz val="11"/>
      <color theme="1"/>
      <name val="Aptos Narrow"/>
      <family val="2"/>
      <scheme val="minor"/>
    </font>
    <font>
      <b/>
      <sz val="14"/>
      <color theme="1"/>
      <name val="Aptos Narrow"/>
      <family val="2"/>
      <scheme val="minor"/>
    </font>
    <font>
      <sz val="11"/>
      <color rgb="FFFF00FF"/>
      <name val="Aptos Narrow"/>
      <family val="2"/>
      <scheme val="minor"/>
    </font>
    <font>
      <b/>
      <u/>
      <sz val="11"/>
      <color theme="1"/>
      <name val="Aptos Narrow"/>
      <family val="2"/>
      <scheme val="minor"/>
    </font>
    <font>
      <u/>
      <sz val="11"/>
      <color theme="1"/>
      <name val="Aptos Narrow"/>
      <family val="2"/>
      <scheme val="minor"/>
    </font>
    <font>
      <sz val="10"/>
      <color theme="1"/>
      <name val="Arial"/>
      <family val="2"/>
    </font>
    <font>
      <sz val="11"/>
      <name val="Aptos Narrow"/>
      <family val="2"/>
      <scheme val="minor"/>
    </font>
    <font>
      <b/>
      <sz val="14"/>
      <name val="Arial"/>
      <family val="2"/>
    </font>
    <font>
      <sz val="11"/>
      <color theme="1"/>
      <name val="Arial"/>
      <family val="2"/>
    </font>
    <font>
      <b/>
      <sz val="12"/>
      <name val="Arial"/>
      <family val="2"/>
    </font>
    <font>
      <sz val="8"/>
      <color theme="1"/>
      <name val="Arial"/>
      <family val="2"/>
    </font>
    <font>
      <b/>
      <sz val="10"/>
      <name val="Arial"/>
      <family val="2"/>
    </font>
    <font>
      <b/>
      <sz val="8"/>
      <color indexed="8"/>
      <name val="Arial"/>
      <family val="2"/>
    </font>
    <font>
      <b/>
      <sz val="10"/>
      <color indexed="10"/>
      <name val="Arial"/>
      <family val="2"/>
    </font>
    <font>
      <b/>
      <u/>
      <sz val="10"/>
      <color indexed="62"/>
      <name val="Arial"/>
      <family val="2"/>
    </font>
    <font>
      <b/>
      <sz val="10"/>
      <color theme="1"/>
      <name val="Arial"/>
      <family val="2"/>
    </font>
    <font>
      <sz val="10"/>
      <color indexed="8"/>
      <name val="Arial"/>
      <family val="2"/>
    </font>
    <font>
      <sz val="10"/>
      <color theme="1"/>
      <name val="Symbol"/>
      <family val="1"/>
      <charset val="2"/>
    </font>
    <font>
      <b/>
      <sz val="11"/>
      <color theme="1"/>
      <name val="Arial"/>
      <family val="2"/>
    </font>
    <font>
      <b/>
      <sz val="11"/>
      <color indexed="8"/>
      <name val="Arial"/>
      <family val="2"/>
    </font>
    <font>
      <b/>
      <u/>
      <sz val="11"/>
      <color indexed="8"/>
      <name val="Arial"/>
      <family val="2"/>
    </font>
    <font>
      <b/>
      <sz val="11"/>
      <color rgb="FFFF0000"/>
      <name val="Arial"/>
      <family val="2"/>
    </font>
    <font>
      <b/>
      <u/>
      <sz val="11"/>
      <color theme="1"/>
      <name val="Arial"/>
      <family val="2"/>
    </font>
    <font>
      <sz val="10"/>
      <name val="Arial"/>
      <family val="2"/>
    </font>
    <font>
      <b/>
      <sz val="13.5"/>
      <color theme="1"/>
      <name val="Arial"/>
      <family val="2"/>
    </font>
    <font>
      <sz val="10.5"/>
      <color theme="1"/>
      <name val="Arial"/>
      <family val="2"/>
    </font>
    <font>
      <b/>
      <sz val="10.5"/>
      <color theme="1"/>
      <name val="Arial"/>
      <family val="2"/>
    </font>
    <font>
      <b/>
      <u/>
      <sz val="10.5"/>
      <color theme="1"/>
      <name val="Arial"/>
      <family val="2"/>
    </font>
    <font>
      <sz val="10.5"/>
      <color theme="1"/>
      <name val="Aptos Narrow"/>
      <family val="2"/>
      <scheme val="minor"/>
    </font>
  </fonts>
  <fills count="19">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rgb="FF66CCFF"/>
        <bgColor indexed="64"/>
      </patternFill>
    </fill>
    <fill>
      <patternFill patternType="solid">
        <fgColor rgb="FFFFFF00"/>
        <bgColor indexed="64"/>
      </patternFill>
    </fill>
    <fill>
      <patternFill patternType="solid">
        <fgColor indexed="13"/>
        <bgColor indexed="64"/>
      </patternFill>
    </fill>
    <fill>
      <patternFill patternType="solid">
        <fgColor rgb="FFFF0000"/>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CCCCFF"/>
        <bgColor indexed="64"/>
      </patternFill>
    </fill>
    <fill>
      <patternFill patternType="solid">
        <fgColor rgb="FFFF99CC"/>
        <bgColor indexed="64"/>
      </patternFill>
    </fill>
    <fill>
      <patternFill patternType="solid">
        <fgColor rgb="FFC0C0C0"/>
        <bgColor indexed="64"/>
      </patternFill>
    </fill>
    <fill>
      <patternFill patternType="solid">
        <fgColor theme="0" tint="-0.14999847407452621"/>
        <bgColor indexed="64"/>
      </patternFill>
    </fill>
    <fill>
      <patternFill patternType="solid">
        <fgColor rgb="FFD0D0D0"/>
        <bgColor indexed="64"/>
      </patternFill>
    </fill>
    <fill>
      <patternFill patternType="solid">
        <fgColor rgb="FFC8C8C8"/>
        <bgColor indexed="64"/>
      </patternFill>
    </fill>
    <fill>
      <patternFill patternType="solid">
        <fgColor rgb="FFD8D8D8"/>
        <bgColor indexed="64"/>
      </patternFill>
    </fill>
    <fill>
      <patternFill patternType="solid">
        <fgColor theme="0" tint="-0.249977111117893"/>
        <bgColor indexed="64"/>
      </patternFill>
    </fill>
  </fills>
  <borders count="2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10">
    <xf numFmtId="0" fontId="0" fillId="0" borderId="0"/>
    <xf numFmtId="43" fontId="1" fillId="0" borderId="0" applyFont="0" applyFill="0" applyBorder="0" applyAlignment="0" applyProtection="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cellStyleXfs>
  <cellXfs count="255">
    <xf numFmtId="0" fontId="0" fillId="0" borderId="0" xfId="0"/>
    <xf numFmtId="0" fontId="3" fillId="0" borderId="0" xfId="0" applyFont="1" applyAlignment="1">
      <alignment horizontal="center"/>
    </xf>
    <xf numFmtId="4" fontId="4" fillId="0" borderId="0" xfId="0" applyNumberFormat="1" applyFont="1"/>
    <xf numFmtId="0" fontId="5" fillId="0" borderId="0" xfId="0" applyFont="1" applyAlignment="1">
      <alignment horizontal="center"/>
    </xf>
    <xf numFmtId="0" fontId="2" fillId="0" borderId="0" xfId="0" applyFont="1" applyAlignment="1">
      <alignment horizontal="center" vertical="top" wrapText="1"/>
    </xf>
    <xf numFmtId="0" fontId="0" fillId="0" borderId="0" xfId="0" applyAlignment="1">
      <alignment horizontal="center"/>
    </xf>
    <xf numFmtId="0" fontId="2" fillId="0" borderId="0" xfId="0" applyFont="1"/>
    <xf numFmtId="164" fontId="0" fillId="0" borderId="0" xfId="0" applyNumberFormat="1"/>
    <xf numFmtId="2" fontId="0" fillId="0" borderId="0" xfId="0" applyNumberFormat="1"/>
    <xf numFmtId="165" fontId="0" fillId="0" borderId="0" xfId="0" applyNumberFormat="1"/>
    <xf numFmtId="4" fontId="4" fillId="0" borderId="0" xfId="0" applyNumberFormat="1" applyFont="1" applyAlignment="1">
      <alignment horizontal="center"/>
    </xf>
    <xf numFmtId="166" fontId="0" fillId="0" borderId="0" xfId="0" applyNumberFormat="1"/>
    <xf numFmtId="165" fontId="0" fillId="0" borderId="1" xfId="0" applyNumberFormat="1" applyBorder="1"/>
    <xf numFmtId="165" fontId="0" fillId="0" borderId="2" xfId="0" applyNumberFormat="1" applyBorder="1"/>
    <xf numFmtId="167" fontId="0" fillId="0" borderId="0" xfId="0" applyNumberFormat="1"/>
    <xf numFmtId="0" fontId="6" fillId="0" borderId="0" xfId="0" applyFont="1"/>
    <xf numFmtId="165" fontId="0" fillId="0" borderId="3" xfId="0" applyNumberFormat="1" applyBorder="1"/>
    <xf numFmtId="0" fontId="0" fillId="0" borderId="0" xfId="0" applyAlignment="1">
      <alignment horizontal="left"/>
    </xf>
    <xf numFmtId="49" fontId="1" fillId="0" borderId="0" xfId="2" applyNumberFormat="1" applyFont="1" applyAlignment="1">
      <alignment horizontal="left"/>
    </xf>
    <xf numFmtId="165" fontId="4" fillId="0" borderId="0" xfId="0" applyNumberFormat="1" applyFont="1"/>
    <xf numFmtId="164" fontId="2" fillId="0" borderId="4" xfId="0" applyNumberFormat="1" applyFont="1" applyBorder="1"/>
    <xf numFmtId="168" fontId="0" fillId="0" borderId="0" xfId="0" applyNumberFormat="1"/>
    <xf numFmtId="169" fontId="0" fillId="0" borderId="0" xfId="0" applyNumberFormat="1"/>
    <xf numFmtId="4" fontId="0" fillId="0" borderId="0" xfId="0" applyNumberFormat="1"/>
    <xf numFmtId="164" fontId="2" fillId="0" borderId="3" xfId="0" applyNumberFormat="1" applyFont="1" applyBorder="1"/>
    <xf numFmtId="0" fontId="2" fillId="0" borderId="3" xfId="0" applyFont="1" applyBorder="1"/>
    <xf numFmtId="165" fontId="2" fillId="0" borderId="4" xfId="0" applyNumberFormat="1" applyFont="1" applyBorder="1"/>
    <xf numFmtId="165" fontId="2" fillId="0" borderId="0" xfId="0" applyNumberFormat="1" applyFont="1"/>
    <xf numFmtId="166" fontId="0" fillId="2" borderId="0" xfId="0" applyNumberFormat="1" applyFill="1"/>
    <xf numFmtId="0" fontId="4" fillId="0" borderId="0" xfId="0" applyFont="1"/>
    <xf numFmtId="14" fontId="0" fillId="0" borderId="0" xfId="0" applyNumberFormat="1"/>
    <xf numFmtId="40" fontId="0" fillId="0" borderId="0" xfId="0" applyNumberFormat="1"/>
    <xf numFmtId="0" fontId="2" fillId="0" borderId="0" xfId="0" applyFont="1" applyAlignment="1">
      <alignment horizontal="center" wrapText="1"/>
    </xf>
    <xf numFmtId="0" fontId="5" fillId="0" borderId="0" xfId="0" applyFont="1"/>
    <xf numFmtId="0" fontId="4" fillId="0" borderId="0" xfId="0" applyFont="1" applyAlignment="1">
      <alignment horizontal="center"/>
    </xf>
    <xf numFmtId="170" fontId="0" fillId="0" borderId="0" xfId="0" applyNumberFormat="1"/>
    <xf numFmtId="4" fontId="0" fillId="0" borderId="3" xfId="0" applyNumberFormat="1" applyBorder="1"/>
    <xf numFmtId="164" fontId="0" fillId="0" borderId="1" xfId="0" applyNumberFormat="1" applyBorder="1"/>
    <xf numFmtId="4" fontId="2" fillId="0" borderId="4" xfId="0" applyNumberFormat="1" applyFont="1" applyBorder="1"/>
    <xf numFmtId="0" fontId="0" fillId="0" borderId="3" xfId="0" applyBorder="1"/>
    <xf numFmtId="0" fontId="3" fillId="0" borderId="0" xfId="0" applyFont="1"/>
    <xf numFmtId="0" fontId="2" fillId="0" borderId="0" xfId="0" applyFont="1" applyAlignment="1">
      <alignment horizontal="center"/>
    </xf>
    <xf numFmtId="171" fontId="0" fillId="0" borderId="0" xfId="0" applyNumberFormat="1"/>
    <xf numFmtId="171" fontId="0" fillId="0" borderId="2" xfId="0" applyNumberFormat="1" applyBorder="1"/>
    <xf numFmtId="171" fontId="0" fillId="0" borderId="5" xfId="0" applyNumberFormat="1" applyBorder="1"/>
    <xf numFmtId="169" fontId="0" fillId="0" borderId="2" xfId="0" applyNumberFormat="1" applyBorder="1"/>
    <xf numFmtId="172" fontId="0" fillId="0" borderId="0" xfId="0" applyNumberFormat="1"/>
    <xf numFmtId="173" fontId="0" fillId="0" borderId="0" xfId="0" applyNumberFormat="1"/>
    <xf numFmtId="172" fontId="0" fillId="0" borderId="2" xfId="0" applyNumberFormat="1" applyBorder="1"/>
    <xf numFmtId="0" fontId="2" fillId="0" borderId="0" xfId="0" applyFont="1" applyAlignment="1">
      <alignment vertical="top"/>
    </xf>
    <xf numFmtId="171" fontId="2" fillId="0" borderId="0" xfId="0" applyNumberFormat="1" applyFont="1" applyAlignment="1">
      <alignment horizontal="center" wrapText="1"/>
    </xf>
    <xf numFmtId="0" fontId="0" fillId="0" borderId="0" xfId="0" applyAlignment="1">
      <alignment vertical="top" wrapText="1"/>
    </xf>
    <xf numFmtId="0" fontId="0" fillId="0" borderId="0" xfId="0" applyAlignment="1">
      <alignment horizontal="center" vertical="top"/>
    </xf>
    <xf numFmtId="3" fontId="0" fillId="0" borderId="0" xfId="0" applyNumberFormat="1" applyAlignment="1">
      <alignment vertical="top"/>
    </xf>
    <xf numFmtId="3" fontId="0" fillId="0" borderId="0" xfId="0" applyNumberFormat="1"/>
    <xf numFmtId="3" fontId="2" fillId="0" borderId="5" xfId="0" applyNumberFormat="1" applyFont="1" applyBorder="1"/>
    <xf numFmtId="0" fontId="0" fillId="0" borderId="6" xfId="0" applyBorder="1"/>
    <xf numFmtId="0" fontId="2" fillId="0" borderId="8" xfId="0" applyFont="1" applyBorder="1" applyAlignment="1">
      <alignment horizontal="center"/>
    </xf>
    <xf numFmtId="0" fontId="0" fillId="0" borderId="9" xfId="0" applyBorder="1"/>
    <xf numFmtId="15" fontId="2" fillId="0" borderId="10" xfId="0" applyNumberFormat="1" applyFont="1" applyBorder="1" applyAlignment="1">
      <alignment horizontal="center" vertical="top" wrapText="1"/>
    </xf>
    <xf numFmtId="0" fontId="0" fillId="0" borderId="6" xfId="0" applyBorder="1" applyAlignment="1">
      <alignment horizontal="center"/>
    </xf>
    <xf numFmtId="3" fontId="0" fillId="0" borderId="6" xfId="0" applyNumberFormat="1" applyBorder="1"/>
    <xf numFmtId="0" fontId="0" fillId="0" borderId="11" xfId="0" applyBorder="1" applyAlignment="1">
      <alignment horizontal="center"/>
    </xf>
    <xf numFmtId="0" fontId="0" fillId="0" borderId="11" xfId="0" applyBorder="1"/>
    <xf numFmtId="3" fontId="0" fillId="0" borderId="11" xfId="0" applyNumberFormat="1" applyBorder="1"/>
    <xf numFmtId="0" fontId="0" fillId="0" borderId="9" xfId="0" applyBorder="1" applyAlignment="1">
      <alignment horizontal="center"/>
    </xf>
    <xf numFmtId="3" fontId="0" fillId="0" borderId="9" xfId="0" applyNumberFormat="1" applyBorder="1"/>
    <xf numFmtId="0" fontId="10" fillId="0" borderId="0" xfId="0" applyFont="1" applyAlignment="1">
      <alignment horizontal="left" vertical="center"/>
    </xf>
    <xf numFmtId="0" fontId="11" fillId="0" borderId="0" xfId="0" applyFont="1" applyAlignment="1">
      <alignment vertical="top"/>
    </xf>
    <xf numFmtId="0" fontId="10" fillId="0" borderId="0" xfId="0" applyFont="1" applyAlignment="1">
      <alignment wrapText="1"/>
    </xf>
    <xf numFmtId="0" fontId="10" fillId="0" borderId="0" xfId="0" applyFont="1"/>
    <xf numFmtId="0" fontId="12" fillId="0" borderId="0" xfId="0" applyFont="1"/>
    <xf numFmtId="3" fontId="13" fillId="0" borderId="0" xfId="0" applyNumberFormat="1" applyFont="1" applyAlignment="1" applyProtection="1">
      <alignment horizontal="left"/>
      <protection locked="0"/>
    </xf>
    <xf numFmtId="0" fontId="15" fillId="0" borderId="0" xfId="0" applyFont="1"/>
    <xf numFmtId="0" fontId="19" fillId="0" borderId="0" xfId="0" applyFont="1" applyAlignment="1">
      <alignment horizontal="left" vertical="center" indent="2"/>
    </xf>
    <xf numFmtId="0" fontId="10" fillId="0" borderId="0" xfId="0" applyFont="1" applyAlignment="1">
      <alignment horizontal="center"/>
    </xf>
    <xf numFmtId="0" fontId="20" fillId="0" borderId="0" xfId="0" applyFont="1"/>
    <xf numFmtId="0" fontId="20" fillId="0" borderId="0" xfId="0" applyFont="1" applyAlignment="1">
      <alignment horizontal="center"/>
    </xf>
    <xf numFmtId="0" fontId="20" fillId="0" borderId="0" xfId="0" applyFont="1" applyAlignment="1">
      <alignment horizontal="center" wrapText="1"/>
    </xf>
    <xf numFmtId="0" fontId="10" fillId="3" borderId="10" xfId="0" applyFont="1" applyFill="1" applyBorder="1" applyAlignment="1">
      <alignment wrapText="1"/>
    </xf>
    <xf numFmtId="0" fontId="20" fillId="0" borderId="10" xfId="0" applyFont="1" applyBorder="1" applyAlignment="1">
      <alignment wrapText="1"/>
    </xf>
    <xf numFmtId="3" fontId="13" fillId="4" borderId="12" xfId="0" applyNumberFormat="1" applyFont="1" applyFill="1" applyBorder="1" applyAlignment="1" applyProtection="1">
      <alignment horizontal="center"/>
      <protection locked="0"/>
    </xf>
    <xf numFmtId="3" fontId="10" fillId="0" borderId="0" xfId="0" applyNumberFormat="1" applyFont="1"/>
    <xf numFmtId="0" fontId="10" fillId="0" borderId="10" xfId="0" applyFont="1" applyBorder="1" applyAlignment="1">
      <alignment wrapText="1"/>
    </xf>
    <xf numFmtId="10" fontId="10" fillId="0" borderId="0" xfId="0" applyNumberFormat="1" applyFont="1"/>
    <xf numFmtId="0" fontId="10" fillId="0" borderId="0" xfId="0" applyFont="1" applyAlignment="1">
      <alignment vertical="center"/>
    </xf>
    <xf numFmtId="0" fontId="10" fillId="5" borderId="0" xfId="0" applyFont="1" applyFill="1" applyAlignment="1">
      <alignment horizontal="center"/>
    </xf>
    <xf numFmtId="3" fontId="13" fillId="6" borderId="12" xfId="0" applyNumberFormat="1" applyFont="1" applyFill="1" applyBorder="1" applyAlignment="1" applyProtection="1">
      <alignment horizontal="center"/>
      <protection locked="0"/>
    </xf>
    <xf numFmtId="0" fontId="10" fillId="7" borderId="10" xfId="0" applyFont="1" applyFill="1" applyBorder="1" applyAlignment="1">
      <alignment wrapText="1"/>
    </xf>
    <xf numFmtId="0" fontId="0" fillId="0" borderId="10" xfId="0" applyBorder="1" applyAlignment="1">
      <alignment wrapText="1"/>
    </xf>
    <xf numFmtId="0" fontId="23" fillId="0" borderId="0" xfId="0" applyFont="1"/>
    <xf numFmtId="0" fontId="10" fillId="0" borderId="0" xfId="0" applyFont="1" applyAlignment="1">
      <alignment horizontal="left" vertical="top" wrapText="1"/>
    </xf>
    <xf numFmtId="0" fontId="24" fillId="0" borderId="0" xfId="0" applyFont="1"/>
    <xf numFmtId="174" fontId="7" fillId="0" borderId="0" xfId="3" applyNumberFormat="1"/>
    <xf numFmtId="0" fontId="7" fillId="0" borderId="0" xfId="4" applyFont="1" applyAlignment="1">
      <alignment horizontal="left"/>
    </xf>
    <xf numFmtId="0" fontId="1" fillId="0" borderId="0" xfId="4"/>
    <xf numFmtId="174" fontId="17" fillId="0" borderId="5" xfId="3" applyNumberFormat="1" applyFont="1" applyBorder="1"/>
    <xf numFmtId="0" fontId="24" fillId="0" borderId="0" xfId="3" applyFont="1"/>
    <xf numFmtId="174" fontId="10" fillId="0" borderId="0" xfId="0" applyNumberFormat="1" applyFont="1"/>
    <xf numFmtId="0" fontId="25" fillId="0" borderId="0" xfId="0" applyFont="1" applyAlignment="1">
      <alignment vertical="top" wrapText="1"/>
    </xf>
    <xf numFmtId="0" fontId="25" fillId="0" borderId="0" xfId="0" applyFont="1" applyAlignment="1">
      <alignment vertical="top"/>
    </xf>
    <xf numFmtId="4" fontId="2" fillId="0" borderId="5" xfId="0" applyNumberFormat="1" applyFont="1" applyBorder="1"/>
    <xf numFmtId="0" fontId="26" fillId="0" borderId="0" xfId="0" applyFont="1"/>
    <xf numFmtId="43" fontId="26" fillId="0" borderId="0" xfId="1" applyFont="1" applyAlignment="1">
      <alignment horizontal="center"/>
    </xf>
    <xf numFmtId="0" fontId="26" fillId="0" borderId="0" xfId="0" applyFont="1" applyAlignment="1">
      <alignment horizontal="center"/>
    </xf>
    <xf numFmtId="0" fontId="27" fillId="0" borderId="0" xfId="0" applyFont="1"/>
    <xf numFmtId="43" fontId="27" fillId="0" borderId="0" xfId="1" applyFont="1" applyAlignment="1">
      <alignment horizontal="center"/>
    </xf>
    <xf numFmtId="0" fontId="27" fillId="0" borderId="0" xfId="0" applyFont="1" applyAlignment="1">
      <alignment horizontal="center"/>
    </xf>
    <xf numFmtId="0" fontId="28" fillId="0" borderId="0" xfId="0" applyFont="1"/>
    <xf numFmtId="0" fontId="28" fillId="0" borderId="0" xfId="0" applyFont="1" applyAlignment="1">
      <alignment horizontal="center"/>
    </xf>
    <xf numFmtId="0" fontId="30" fillId="0" borderId="0" xfId="0" applyFont="1"/>
    <xf numFmtId="0" fontId="27" fillId="0" borderId="10" xfId="0" applyFont="1" applyBorder="1" applyAlignment="1">
      <alignment horizontal="left" wrapText="1"/>
    </xf>
    <xf numFmtId="0" fontId="27" fillId="0" borderId="0" xfId="0" applyFont="1" applyAlignment="1">
      <alignment horizontal="left" wrapText="1"/>
    </xf>
    <xf numFmtId="43" fontId="27" fillId="0" borderId="0" xfId="1" applyFont="1" applyFill="1" applyBorder="1" applyAlignment="1">
      <alignment horizontal="center"/>
    </xf>
    <xf numFmtId="43" fontId="27" fillId="0" borderId="0" xfId="1" applyFont="1" applyFill="1" applyAlignment="1">
      <alignment horizontal="center"/>
    </xf>
    <xf numFmtId="43" fontId="28" fillId="0" borderId="0" xfId="1" applyFont="1" applyFill="1" applyAlignment="1">
      <alignment horizontal="center"/>
    </xf>
    <xf numFmtId="43" fontId="20" fillId="0" borderId="0" xfId="1" applyFont="1" applyFill="1" applyAlignment="1">
      <alignment horizontal="center"/>
    </xf>
    <xf numFmtId="43" fontId="10" fillId="0" borderId="0" xfId="1" applyFont="1" applyFill="1" applyAlignment="1">
      <alignment horizontal="center"/>
    </xf>
    <xf numFmtId="0" fontId="27" fillId="0" borderId="0" xfId="0" applyFont="1" applyAlignment="1">
      <alignment vertical="top" wrapText="1"/>
    </xf>
    <xf numFmtId="175" fontId="10" fillId="0" borderId="0" xfId="1" applyNumberFormat="1" applyFont="1" applyFill="1" applyBorder="1" applyAlignment="1">
      <alignment horizontal="right" vertical="top"/>
    </xf>
    <xf numFmtId="0" fontId="27" fillId="0" borderId="0" xfId="0" applyFont="1" applyAlignment="1">
      <alignment horizontal="center" vertical="top"/>
    </xf>
    <xf numFmtId="0" fontId="27" fillId="0" borderId="0" xfId="0" applyFont="1" applyAlignment="1">
      <alignment vertical="top"/>
    </xf>
    <xf numFmtId="43" fontId="10" fillId="0" borderId="0" xfId="1" applyFont="1" applyFill="1" applyAlignment="1">
      <alignment horizontal="center" vertical="top"/>
    </xf>
    <xf numFmtId="0" fontId="25" fillId="0" borderId="0" xfId="0" applyFont="1" applyProtection="1">
      <protection locked="0"/>
    </xf>
    <xf numFmtId="43" fontId="10" fillId="0" borderId="0" xfId="1" applyFont="1" applyAlignment="1">
      <alignment horizontal="center" vertical="top"/>
    </xf>
    <xf numFmtId="175" fontId="10" fillId="0" borderId="3" xfId="1" applyNumberFormat="1" applyFont="1" applyFill="1" applyBorder="1" applyAlignment="1">
      <alignment horizontal="right"/>
    </xf>
    <xf numFmtId="43" fontId="10" fillId="0" borderId="0" xfId="1" applyFont="1" applyAlignment="1">
      <alignment horizontal="center"/>
    </xf>
    <xf numFmtId="43" fontId="10" fillId="0" borderId="0" xfId="1" applyFont="1" applyFill="1" applyBorder="1" applyAlignment="1">
      <alignment horizontal="center"/>
    </xf>
    <xf numFmtId="175" fontId="10" fillId="0" borderId="0" xfId="1" applyNumberFormat="1" applyFont="1" applyFill="1" applyBorder="1" applyAlignment="1">
      <alignment horizontal="right"/>
    </xf>
    <xf numFmtId="4" fontId="10" fillId="0" borderId="0" xfId="0" applyNumberFormat="1" applyFont="1"/>
    <xf numFmtId="0" fontId="0" fillId="8" borderId="0" xfId="0" applyFill="1"/>
    <xf numFmtId="4" fontId="27" fillId="0" borderId="0" xfId="0" applyNumberFormat="1" applyFont="1"/>
    <xf numFmtId="0" fontId="0" fillId="9" borderId="0" xfId="0" applyFill="1" applyAlignment="1">
      <alignment horizontal="left"/>
    </xf>
    <xf numFmtId="4" fontId="10" fillId="0" borderId="0" xfId="0" applyNumberFormat="1" applyFont="1" applyAlignment="1">
      <alignment horizontal="right"/>
    </xf>
    <xf numFmtId="0" fontId="0" fillId="10" borderId="0" xfId="0" applyFill="1"/>
    <xf numFmtId="49" fontId="7" fillId="0" borderId="0" xfId="5" applyNumberFormat="1" applyAlignment="1">
      <alignment horizontal="center"/>
    </xf>
    <xf numFmtId="175" fontId="27" fillId="0" borderId="0" xfId="0" applyNumberFormat="1" applyFont="1"/>
    <xf numFmtId="40" fontId="7" fillId="0" borderId="0" xfId="5" applyNumberFormat="1" applyAlignment="1">
      <alignment horizontal="right"/>
    </xf>
    <xf numFmtId="49" fontId="7" fillId="0" borderId="0" xfId="5" applyNumberFormat="1" applyAlignment="1">
      <alignment horizontal="center" vertical="top" wrapText="1"/>
    </xf>
    <xf numFmtId="0" fontId="0" fillId="11" borderId="0" xfId="0" applyFill="1"/>
    <xf numFmtId="0" fontId="0" fillId="4" borderId="0" xfId="0" applyFill="1" applyAlignment="1">
      <alignment horizontal="left"/>
    </xf>
    <xf numFmtId="49" fontId="17" fillId="0" borderId="0" xfId="5" applyNumberFormat="1" applyFont="1" applyAlignment="1">
      <alignment horizontal="center"/>
    </xf>
    <xf numFmtId="40" fontId="17" fillId="0" borderId="0" xfId="5" applyNumberFormat="1" applyFont="1" applyAlignment="1">
      <alignment horizontal="right"/>
    </xf>
    <xf numFmtId="49" fontId="17" fillId="0" borderId="0" xfId="5" applyNumberFormat="1" applyFont="1" applyAlignment="1">
      <alignment horizontal="left"/>
    </xf>
    <xf numFmtId="0" fontId="0" fillId="12" borderId="0" xfId="0" applyFill="1" applyAlignment="1">
      <alignment horizontal="left"/>
    </xf>
    <xf numFmtId="49" fontId="7" fillId="0" borderId="0" xfId="5" applyNumberFormat="1" applyAlignment="1">
      <alignment horizontal="left"/>
    </xf>
    <xf numFmtId="0" fontId="10" fillId="0" borderId="0" xfId="0" applyFont="1" applyAlignment="1">
      <alignment vertical="top"/>
    </xf>
    <xf numFmtId="14" fontId="10" fillId="0" borderId="0" xfId="0" applyNumberFormat="1" applyFont="1"/>
    <xf numFmtId="4" fontId="10" fillId="0" borderId="0" xfId="0" quotePrefix="1" applyNumberFormat="1" applyFont="1" applyAlignment="1">
      <alignment horizontal="right"/>
    </xf>
    <xf numFmtId="0" fontId="10" fillId="0" borderId="0" xfId="0" applyFont="1" applyAlignment="1">
      <alignment vertical="top" wrapText="1"/>
    </xf>
    <xf numFmtId="4" fontId="2" fillId="0" borderId="0" xfId="0" applyNumberFormat="1" applyFont="1"/>
    <xf numFmtId="14" fontId="27" fillId="0" borderId="0" xfId="0" applyNumberFormat="1" applyFont="1" applyAlignment="1">
      <alignment horizontal="center"/>
    </xf>
    <xf numFmtId="4" fontId="10" fillId="0" borderId="3" xfId="0" applyNumberFormat="1" applyFont="1" applyBorder="1"/>
    <xf numFmtId="43" fontId="10" fillId="0" borderId="3" xfId="1" applyFont="1" applyBorder="1" applyAlignment="1">
      <alignment horizontal="center"/>
    </xf>
    <xf numFmtId="43" fontId="20" fillId="0" borderId="5" xfId="1" applyFont="1" applyBorder="1" applyAlignment="1">
      <alignment horizontal="center"/>
    </xf>
    <xf numFmtId="43" fontId="27" fillId="3" borderId="0" xfId="1" applyFont="1" applyFill="1" applyAlignment="1">
      <alignment horizontal="center"/>
    </xf>
    <xf numFmtId="49" fontId="17" fillId="13" borderId="0" xfId="6" applyNumberFormat="1" applyFont="1" applyFill="1" applyAlignment="1">
      <alignment horizontal="left"/>
    </xf>
    <xf numFmtId="49" fontId="17" fillId="13" borderId="0" xfId="6" applyNumberFormat="1" applyFont="1" applyFill="1" applyAlignment="1">
      <alignment horizontal="right"/>
    </xf>
    <xf numFmtId="49" fontId="7" fillId="0" borderId="0" xfId="6" applyNumberFormat="1" applyAlignment="1">
      <alignment horizontal="left"/>
    </xf>
    <xf numFmtId="40" fontId="7" fillId="0" borderId="0" xfId="6" applyNumberFormat="1" applyAlignment="1">
      <alignment horizontal="right"/>
    </xf>
    <xf numFmtId="49" fontId="17" fillId="14" borderId="0" xfId="6" applyNumberFormat="1" applyFont="1" applyFill="1" applyAlignment="1">
      <alignment horizontal="left"/>
    </xf>
    <xf numFmtId="40" fontId="17" fillId="14" borderId="0" xfId="6" applyNumberFormat="1" applyFont="1" applyFill="1" applyAlignment="1">
      <alignment horizontal="right"/>
    </xf>
    <xf numFmtId="49" fontId="17" fillId="15" borderId="0" xfId="6" applyNumberFormat="1" applyFont="1" applyFill="1" applyAlignment="1">
      <alignment horizontal="left"/>
    </xf>
    <xf numFmtId="40" fontId="17" fillId="15" borderId="0" xfId="6" applyNumberFormat="1" applyFont="1" applyFill="1" applyAlignment="1">
      <alignment horizontal="right"/>
    </xf>
    <xf numFmtId="40" fontId="17" fillId="15" borderId="0" xfId="7" applyNumberFormat="1" applyFont="1" applyFill="1" applyAlignment="1">
      <alignment horizontal="right"/>
    </xf>
    <xf numFmtId="49" fontId="17" fillId="16" borderId="0" xfId="6" applyNumberFormat="1" applyFont="1" applyFill="1" applyAlignment="1">
      <alignment horizontal="left"/>
    </xf>
    <xf numFmtId="40" fontId="17" fillId="16" borderId="0" xfId="6" applyNumberFormat="1" applyFont="1" applyFill="1" applyAlignment="1">
      <alignment horizontal="right"/>
    </xf>
    <xf numFmtId="40" fontId="17" fillId="16" borderId="0" xfId="7" applyNumberFormat="1" applyFont="1" applyFill="1" applyAlignment="1">
      <alignment horizontal="right"/>
    </xf>
    <xf numFmtId="40" fontId="7" fillId="0" borderId="0" xfId="7" applyNumberFormat="1" applyAlignment="1">
      <alignment horizontal="right"/>
    </xf>
    <xf numFmtId="49" fontId="17" fillId="13" borderId="0" xfId="8" applyNumberFormat="1" applyFont="1" applyFill="1" applyAlignment="1">
      <alignment horizontal="left"/>
    </xf>
    <xf numFmtId="40" fontId="17" fillId="13" borderId="0" xfId="8" applyNumberFormat="1" applyFont="1" applyFill="1" applyAlignment="1">
      <alignment horizontal="right"/>
    </xf>
    <xf numFmtId="0" fontId="7" fillId="11" borderId="0" xfId="7" applyFill="1"/>
    <xf numFmtId="171" fontId="7" fillId="11" borderId="0" xfId="7" applyNumberFormat="1" applyFill="1"/>
    <xf numFmtId="0" fontId="7" fillId="9" borderId="0" xfId="7" applyFill="1"/>
    <xf numFmtId="171" fontId="7" fillId="9" borderId="0" xfId="7" applyNumberFormat="1" applyFill="1"/>
    <xf numFmtId="0" fontId="7" fillId="0" borderId="0" xfId="7"/>
    <xf numFmtId="171" fontId="17" fillId="0" borderId="0" xfId="7" applyNumberFormat="1" applyFont="1"/>
    <xf numFmtId="171" fontId="17" fillId="0" borderId="5" xfId="7" applyNumberFormat="1" applyFont="1" applyBorder="1"/>
    <xf numFmtId="0" fontId="2" fillId="0" borderId="10"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15" fontId="2" fillId="0" borderId="8" xfId="0" applyNumberFormat="1" applyFont="1" applyBorder="1" applyAlignment="1">
      <alignment horizontal="center" vertical="top" wrapText="1"/>
    </xf>
    <xf numFmtId="49" fontId="17" fillId="13" borderId="0" xfId="2" applyNumberFormat="1" applyFont="1" applyFill="1" applyAlignment="1">
      <alignment horizontal="left"/>
    </xf>
    <xf numFmtId="49" fontId="17" fillId="13" borderId="0" xfId="2" applyNumberFormat="1" applyFont="1" applyFill="1" applyAlignment="1">
      <alignment horizontal="right"/>
    </xf>
    <xf numFmtId="49" fontId="7" fillId="0" borderId="0" xfId="2" applyNumberFormat="1" applyAlignment="1">
      <alignment horizontal="left"/>
    </xf>
    <xf numFmtId="40" fontId="7" fillId="0" borderId="0" xfId="2" applyNumberFormat="1" applyAlignment="1">
      <alignment horizontal="right"/>
    </xf>
    <xf numFmtId="49" fontId="17" fillId="17" borderId="0" xfId="2" applyNumberFormat="1" applyFont="1" applyFill="1" applyAlignment="1">
      <alignment horizontal="left"/>
    </xf>
    <xf numFmtId="40" fontId="17" fillId="17" borderId="0" xfId="2" applyNumberFormat="1" applyFont="1" applyFill="1" applyAlignment="1">
      <alignment horizontal="right"/>
    </xf>
    <xf numFmtId="49" fontId="17" fillId="15" borderId="0" xfId="2" applyNumberFormat="1" applyFont="1" applyFill="1" applyAlignment="1">
      <alignment horizontal="left"/>
    </xf>
    <xf numFmtId="40" fontId="17" fillId="15" borderId="0" xfId="2" applyNumberFormat="1" applyFont="1" applyFill="1" applyAlignment="1">
      <alignment horizontal="right"/>
    </xf>
    <xf numFmtId="49" fontId="17" fillId="16" borderId="0" xfId="2" applyNumberFormat="1" applyFont="1" applyFill="1" applyAlignment="1">
      <alignment horizontal="left"/>
    </xf>
    <xf numFmtId="40" fontId="17" fillId="16" borderId="0" xfId="2" applyNumberFormat="1" applyFont="1" applyFill="1" applyAlignment="1">
      <alignment horizontal="right"/>
    </xf>
    <xf numFmtId="40" fontId="17" fillId="13" borderId="0" xfId="2" applyNumberFormat="1" applyFont="1" applyFill="1" applyAlignment="1">
      <alignment horizontal="right"/>
    </xf>
    <xf numFmtId="49" fontId="17" fillId="13" borderId="0" xfId="7" applyNumberFormat="1" applyFont="1" applyFill="1" applyAlignment="1">
      <alignment horizontal="left"/>
    </xf>
    <xf numFmtId="49" fontId="17" fillId="13" borderId="0" xfId="7" applyNumberFormat="1" applyFont="1" applyFill="1" applyAlignment="1">
      <alignment horizontal="right"/>
    </xf>
    <xf numFmtId="49" fontId="7" fillId="0" borderId="0" xfId="7" applyNumberFormat="1" applyAlignment="1">
      <alignment horizontal="left"/>
    </xf>
    <xf numFmtId="40" fontId="7" fillId="0" borderId="0" xfId="9" applyNumberFormat="1" applyAlignment="1">
      <alignment horizontal="right"/>
    </xf>
    <xf numFmtId="40" fontId="7" fillId="0" borderId="0" xfId="7" applyNumberFormat="1"/>
    <xf numFmtId="49" fontId="17" fillId="17" borderId="0" xfId="7" applyNumberFormat="1" applyFont="1" applyFill="1" applyAlignment="1">
      <alignment horizontal="left"/>
    </xf>
    <xf numFmtId="40" fontId="17" fillId="17" borderId="0" xfId="7" applyNumberFormat="1" applyFont="1" applyFill="1" applyAlignment="1">
      <alignment horizontal="right"/>
    </xf>
    <xf numFmtId="49" fontId="17" fillId="15" borderId="0" xfId="7" applyNumberFormat="1" applyFont="1" applyFill="1" applyAlignment="1">
      <alignment horizontal="left"/>
    </xf>
    <xf numFmtId="49" fontId="7" fillId="0" borderId="0" xfId="9" applyNumberFormat="1" applyAlignment="1">
      <alignment horizontal="left"/>
    </xf>
    <xf numFmtId="49" fontId="17" fillId="16" borderId="0" xfId="7" applyNumberFormat="1" applyFont="1" applyFill="1" applyAlignment="1">
      <alignment horizontal="left"/>
    </xf>
    <xf numFmtId="40" fontId="17" fillId="13" borderId="0" xfId="7" applyNumberFormat="1" applyFont="1" applyFill="1" applyAlignment="1">
      <alignment horizontal="right"/>
    </xf>
    <xf numFmtId="3" fontId="0" fillId="0" borderId="0" xfId="0" applyNumberFormat="1" applyAlignment="1">
      <alignment horizontal="right" vertical="top"/>
    </xf>
    <xf numFmtId="4" fontId="0" fillId="0" borderId="6" xfId="0" applyNumberFormat="1" applyBorder="1"/>
    <xf numFmtId="0" fontId="0" fillId="0" borderId="14" xfId="0" applyBorder="1" applyAlignment="1">
      <alignment horizontal="center"/>
    </xf>
    <xf numFmtId="4" fontId="0" fillId="0" borderId="15" xfId="0" applyNumberFormat="1" applyBorder="1"/>
    <xf numFmtId="4" fontId="0" fillId="0" borderId="11" xfId="0" applyNumberFormat="1" applyBorder="1"/>
    <xf numFmtId="0" fontId="0" fillId="0" borderId="17" xfId="0" applyBorder="1" applyAlignment="1">
      <alignment horizontal="center"/>
    </xf>
    <xf numFmtId="4" fontId="0" fillId="0" borderId="18" xfId="0" applyNumberFormat="1" applyBorder="1"/>
    <xf numFmtId="4" fontId="0" fillId="0" borderId="9" xfId="0" applyNumberFormat="1" applyBorder="1"/>
    <xf numFmtId="0" fontId="0" fillId="0" borderId="16" xfId="0" applyBorder="1" applyAlignment="1">
      <alignment horizontal="center"/>
    </xf>
    <xf numFmtId="0" fontId="0" fillId="0" borderId="1" xfId="0" applyBorder="1"/>
    <xf numFmtId="0" fontId="0" fillId="0" borderId="19" xfId="0" applyBorder="1"/>
    <xf numFmtId="4" fontId="0" fillId="0" borderId="19" xfId="0" applyNumberFormat="1" applyBorder="1"/>
    <xf numFmtId="3" fontId="0" fillId="0" borderId="15" xfId="0" applyNumberFormat="1" applyBorder="1"/>
    <xf numFmtId="3" fontId="0" fillId="0" borderId="18" xfId="0" applyNumberFormat="1" applyBorder="1"/>
    <xf numFmtId="3" fontId="0" fillId="0" borderId="19" xfId="0" applyNumberFormat="1" applyBorder="1"/>
    <xf numFmtId="40" fontId="17" fillId="18" borderId="0" xfId="8" applyNumberFormat="1" applyFont="1" applyFill="1" applyAlignment="1">
      <alignment horizontal="right"/>
    </xf>
    <xf numFmtId="49" fontId="17" fillId="18" borderId="0" xfId="6" applyNumberFormat="1" applyFont="1" applyFill="1" applyAlignment="1">
      <alignment horizontal="left"/>
    </xf>
    <xf numFmtId="40" fontId="17" fillId="18" borderId="0" xfId="6" applyNumberFormat="1" applyFont="1" applyFill="1" applyAlignment="1">
      <alignment horizontal="right"/>
    </xf>
    <xf numFmtId="40" fontId="17" fillId="18" borderId="0" xfId="2" applyNumberFormat="1" applyFont="1" applyFill="1" applyAlignment="1">
      <alignment horizontal="right"/>
    </xf>
    <xf numFmtId="176" fontId="7" fillId="0" borderId="0" xfId="7" applyNumberFormat="1"/>
    <xf numFmtId="40" fontId="17" fillId="14" borderId="0" xfId="7" applyNumberFormat="1" applyFont="1" applyFill="1" applyAlignment="1">
      <alignment horizontal="right"/>
    </xf>
    <xf numFmtId="4" fontId="17" fillId="0" borderId="0" xfId="2" applyNumberFormat="1" applyFont="1" applyAlignment="1">
      <alignment horizontal="right" wrapText="1"/>
    </xf>
    <xf numFmtId="49" fontId="17" fillId="0" borderId="0" xfId="2" applyNumberFormat="1" applyFont="1" applyAlignment="1">
      <alignment horizontal="right" wrapText="1"/>
    </xf>
    <xf numFmtId="171" fontId="7" fillId="0" borderId="0" xfId="7" applyNumberFormat="1"/>
    <xf numFmtId="0" fontId="17" fillId="0" borderId="0" xfId="7" applyFont="1"/>
    <xf numFmtId="0" fontId="3" fillId="0" borderId="0" xfId="0" applyFont="1" applyAlignment="1">
      <alignment horizontal="center"/>
    </xf>
    <xf numFmtId="0" fontId="5" fillId="0" borderId="0" xfId="0" applyFont="1" applyAlignment="1">
      <alignment horizontal="center"/>
    </xf>
    <xf numFmtId="0" fontId="0" fillId="0" borderId="0" xfId="0" applyAlignment="1">
      <alignment wrapText="1"/>
    </xf>
    <xf numFmtId="0" fontId="0" fillId="0" borderId="0" xfId="0" applyAlignment="1">
      <alignment horizontal="justify" vertical="top" wrapText="1"/>
    </xf>
    <xf numFmtId="0" fontId="0" fillId="0" borderId="0" xfId="0" applyAlignment="1">
      <alignment vertical="top" wrapText="1"/>
    </xf>
    <xf numFmtId="0" fontId="2" fillId="0" borderId="7" xfId="0" applyFont="1" applyBorder="1" applyAlignment="1">
      <alignment horizontal="center"/>
    </xf>
    <xf numFmtId="0" fontId="2" fillId="0" borderId="8" xfId="0" applyFont="1" applyBorder="1" applyAlignment="1">
      <alignment horizontal="center"/>
    </xf>
    <xf numFmtId="0" fontId="7" fillId="0" borderId="0" xfId="4" applyFont="1" applyAlignment="1">
      <alignment horizontal="left"/>
    </xf>
    <xf numFmtId="0" fontId="9" fillId="0" borderId="0" xfId="0" applyFont="1" applyAlignment="1">
      <alignment horizontal="left" vertical="center"/>
    </xf>
    <xf numFmtId="0" fontId="10" fillId="0" borderId="0" xfId="0" applyFont="1" applyAlignment="1">
      <alignment horizontal="left" vertical="center"/>
    </xf>
    <xf numFmtId="0" fontId="17" fillId="0" borderId="0" xfId="0" applyFont="1" applyAlignment="1">
      <alignment horizontal="left" vertical="center" wrapText="1"/>
    </xf>
    <xf numFmtId="0" fontId="17" fillId="0" borderId="0" xfId="0" applyFont="1" applyAlignment="1">
      <alignment horizontal="left" vertical="center"/>
    </xf>
    <xf numFmtId="0" fontId="10" fillId="0" borderId="0" xfId="0" applyFont="1" applyAlignment="1">
      <alignment horizontal="left" vertical="center" wrapText="1"/>
    </xf>
    <xf numFmtId="0" fontId="10" fillId="0" borderId="0" xfId="0" applyFont="1" applyAlignment="1">
      <alignment wrapText="1"/>
    </xf>
    <xf numFmtId="0" fontId="10" fillId="0" borderId="13" xfId="0" applyFont="1" applyBorder="1" applyAlignment="1">
      <alignment wrapText="1"/>
    </xf>
    <xf numFmtId="0" fontId="10" fillId="0" borderId="0" xfId="0" applyFont="1" applyAlignment="1">
      <alignment vertical="center"/>
    </xf>
    <xf numFmtId="0" fontId="28" fillId="0" borderId="0" xfId="0" applyFont="1" applyAlignment="1">
      <alignment wrapText="1"/>
    </xf>
    <xf numFmtId="0" fontId="27" fillId="0" borderId="0" xfId="0" applyFont="1" applyAlignment="1">
      <alignment horizontal="justify" wrapText="1"/>
    </xf>
    <xf numFmtId="0" fontId="0" fillId="0" borderId="0" xfId="0" applyAlignment="1">
      <alignment horizontal="justify" wrapText="1"/>
    </xf>
    <xf numFmtId="43" fontId="10" fillId="0" borderId="0" xfId="1" applyFont="1" applyFill="1" applyBorder="1" applyAlignment="1">
      <alignment horizontal="center" wrapText="1"/>
    </xf>
    <xf numFmtId="0" fontId="10" fillId="0" borderId="0" xfId="0" applyFont="1" applyAlignment="1">
      <alignment horizontal="center" wrapText="1"/>
    </xf>
    <xf numFmtId="43" fontId="10" fillId="0" borderId="0" xfId="1" applyFont="1" applyAlignment="1">
      <alignment horizontal="center" wrapText="1"/>
    </xf>
    <xf numFmtId="0" fontId="1" fillId="0" borderId="0" xfId="0" applyFont="1" applyAlignment="1">
      <alignment horizontal="center" wrapText="1"/>
    </xf>
  </cellXfs>
  <cellStyles count="10">
    <cellStyle name="Comma" xfId="1" builtinId="3"/>
    <cellStyle name="Normal" xfId="0" builtinId="0"/>
    <cellStyle name="Normal 12" xfId="7" xr:uid="{5FA53C2D-75F5-4807-8AE2-331D3FCB6BFF}"/>
    <cellStyle name="Normal 14" xfId="4" xr:uid="{B6C16CD9-BB18-420E-85A1-81E5A6500852}"/>
    <cellStyle name="Normal_Final Accounts - Balance Sheet" xfId="9" xr:uid="{1F36BE8B-8AF3-434E-9A5F-A851C44FE65B}"/>
    <cellStyle name="Normal_Final Accounts - I &amp; E" xfId="2" xr:uid="{B2A6A7F9-5DD7-4FBC-A0E9-B048CE83D815}"/>
    <cellStyle name="Normal_Final Accounts Agresso &amp; AGAR" xfId="8" xr:uid="{03A770E3-49EF-4909-9969-2ECFD7A39CBA}"/>
    <cellStyle name="Normal_Rec between Box 7 &amp; 8" xfId="5" xr:uid="{186B6C9E-841D-4827-8C94-D08C38C2AAA4}"/>
    <cellStyle name="Normal_Sheet2" xfId="6" xr:uid="{CC6B482C-400E-4B72-A5E0-E03806C8FDB7}"/>
    <cellStyle name="Normal_Variances" xfId="3" xr:uid="{1EF5ACF7-AC41-4528-9CBB-AEF57E5DAE4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ccountancy/001Kidderminster%20Town%20Council/Final%20Accounts%202020-21/Accruals%20and%20Earmarked%20Reserves/Sheets%20Ready%20to%20Biff%20in/Bif%20Files%20Loaded%20into%20Agresso/2020-2021-KTC-ExpenditureAccrualsRevenueTOWN%20COUNCIL-LOADE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GL07_55"/>
      <sheetName val="EXP ACCRUALS SHEET"/>
      <sheetName val="2020-21"/>
      <sheetName val="2021-22"/>
      <sheetName val="Chart of accounts"/>
    </sheetNames>
    <sheetDataSet>
      <sheetData sheetId="0"/>
      <sheetData sheetId="1"/>
      <sheetData sheetId="2"/>
      <sheetData sheetId="3"/>
      <sheetData sheetId="4">
        <row r="2">
          <cell r="A2">
            <v>11010</v>
          </cell>
          <cell r="AB2" t="str">
            <v>K001</v>
          </cell>
        </row>
        <row r="3">
          <cell r="A3">
            <v>11012</v>
          </cell>
          <cell r="AB3" t="str">
            <v>K002</v>
          </cell>
        </row>
        <row r="4">
          <cell r="A4">
            <v>11015</v>
          </cell>
          <cell r="AB4" t="str">
            <v>K003</v>
          </cell>
        </row>
        <row r="5">
          <cell r="A5">
            <v>11020</v>
          </cell>
          <cell r="AB5" t="str">
            <v>K004</v>
          </cell>
        </row>
        <row r="6">
          <cell r="A6">
            <v>11021</v>
          </cell>
          <cell r="AB6" t="str">
            <v>K005</v>
          </cell>
        </row>
        <row r="7">
          <cell r="A7">
            <v>11030</v>
          </cell>
          <cell r="AB7" t="str">
            <v>K006</v>
          </cell>
        </row>
        <row r="8">
          <cell r="A8">
            <v>11031</v>
          </cell>
          <cell r="AB8" t="str">
            <v>K007</v>
          </cell>
        </row>
        <row r="9">
          <cell r="A9">
            <v>11035</v>
          </cell>
        </row>
        <row r="10">
          <cell r="A10">
            <v>11039</v>
          </cell>
        </row>
        <row r="11">
          <cell r="A11">
            <v>11040</v>
          </cell>
        </row>
        <row r="12">
          <cell r="A12">
            <v>11050</v>
          </cell>
        </row>
        <row r="13">
          <cell r="A13">
            <v>11070</v>
          </cell>
        </row>
        <row r="14">
          <cell r="A14">
            <v>11150</v>
          </cell>
        </row>
        <row r="15">
          <cell r="A15">
            <v>11160</v>
          </cell>
        </row>
        <row r="16">
          <cell r="A16">
            <v>11170</v>
          </cell>
        </row>
        <row r="17">
          <cell r="A17">
            <v>11180</v>
          </cell>
        </row>
        <row r="18">
          <cell r="A18">
            <v>11999</v>
          </cell>
        </row>
        <row r="19">
          <cell r="A19">
            <v>12010</v>
          </cell>
        </row>
        <row r="20">
          <cell r="A20">
            <v>12070</v>
          </cell>
        </row>
        <row r="21">
          <cell r="A21">
            <v>12090</v>
          </cell>
        </row>
        <row r="22">
          <cell r="A22">
            <v>12110</v>
          </cell>
        </row>
        <row r="23">
          <cell r="A23">
            <v>12130</v>
          </cell>
        </row>
        <row r="24">
          <cell r="A24">
            <v>12140</v>
          </cell>
        </row>
        <row r="25">
          <cell r="A25">
            <v>12150</v>
          </cell>
        </row>
        <row r="26">
          <cell r="A26">
            <v>12800</v>
          </cell>
        </row>
        <row r="27">
          <cell r="A27">
            <v>12850</v>
          </cell>
        </row>
        <row r="28">
          <cell r="A28">
            <v>13000</v>
          </cell>
        </row>
        <row r="29">
          <cell r="A29">
            <v>13010</v>
          </cell>
        </row>
        <row r="30">
          <cell r="A30">
            <v>13021</v>
          </cell>
        </row>
        <row r="31">
          <cell r="A31">
            <v>13030</v>
          </cell>
        </row>
        <row r="32">
          <cell r="A32">
            <v>13040</v>
          </cell>
        </row>
        <row r="33">
          <cell r="A33">
            <v>13060</v>
          </cell>
        </row>
        <row r="34">
          <cell r="A34">
            <v>13070</v>
          </cell>
        </row>
        <row r="35">
          <cell r="A35">
            <v>13080</v>
          </cell>
        </row>
        <row r="36">
          <cell r="A36">
            <v>13085</v>
          </cell>
        </row>
        <row r="37">
          <cell r="A37">
            <v>13086</v>
          </cell>
        </row>
        <row r="38">
          <cell r="A38">
            <v>13087</v>
          </cell>
        </row>
        <row r="39">
          <cell r="A39">
            <v>13090</v>
          </cell>
        </row>
        <row r="40">
          <cell r="A40">
            <v>13095</v>
          </cell>
        </row>
        <row r="41">
          <cell r="A41">
            <v>13100</v>
          </cell>
        </row>
        <row r="42">
          <cell r="A42">
            <v>13110</v>
          </cell>
        </row>
        <row r="43">
          <cell r="A43">
            <v>13170</v>
          </cell>
        </row>
        <row r="44">
          <cell r="A44">
            <v>19990</v>
          </cell>
        </row>
        <row r="45">
          <cell r="A45">
            <v>21010</v>
          </cell>
        </row>
        <row r="46">
          <cell r="A46">
            <v>21011</v>
          </cell>
        </row>
        <row r="47">
          <cell r="A47">
            <v>21020</v>
          </cell>
        </row>
        <row r="48">
          <cell r="A48">
            <v>21030</v>
          </cell>
        </row>
        <row r="49">
          <cell r="A49">
            <v>21031</v>
          </cell>
        </row>
        <row r="50">
          <cell r="A50">
            <v>21032</v>
          </cell>
        </row>
        <row r="51">
          <cell r="A51">
            <v>21033</v>
          </cell>
        </row>
        <row r="52">
          <cell r="A52">
            <v>21034</v>
          </cell>
        </row>
        <row r="53">
          <cell r="A53">
            <v>21035</v>
          </cell>
        </row>
        <row r="54">
          <cell r="A54">
            <v>21070</v>
          </cell>
        </row>
        <row r="55">
          <cell r="A55">
            <v>21090</v>
          </cell>
        </row>
        <row r="56">
          <cell r="A56">
            <v>21410</v>
          </cell>
        </row>
        <row r="57">
          <cell r="A57">
            <v>21411</v>
          </cell>
        </row>
        <row r="58">
          <cell r="A58">
            <v>21421</v>
          </cell>
        </row>
        <row r="59">
          <cell r="A59">
            <v>21422</v>
          </cell>
        </row>
        <row r="60">
          <cell r="A60">
            <v>21430</v>
          </cell>
        </row>
        <row r="61">
          <cell r="A61">
            <v>21510</v>
          </cell>
        </row>
        <row r="62">
          <cell r="A62">
            <v>22030</v>
          </cell>
        </row>
        <row r="63">
          <cell r="A63">
            <v>22031</v>
          </cell>
        </row>
        <row r="64">
          <cell r="A64">
            <v>22040</v>
          </cell>
        </row>
        <row r="65">
          <cell r="A65">
            <v>23700</v>
          </cell>
        </row>
        <row r="66">
          <cell r="A66">
            <v>24010</v>
          </cell>
        </row>
        <row r="67">
          <cell r="A67">
            <v>24011</v>
          </cell>
        </row>
        <row r="68">
          <cell r="A68">
            <v>25010</v>
          </cell>
        </row>
        <row r="69">
          <cell r="A69">
            <v>25030</v>
          </cell>
        </row>
        <row r="70">
          <cell r="A70">
            <v>26020</v>
          </cell>
        </row>
        <row r="71">
          <cell r="A71">
            <v>27020</v>
          </cell>
        </row>
        <row r="72">
          <cell r="A72">
            <v>27030</v>
          </cell>
        </row>
        <row r="73">
          <cell r="A73">
            <v>27040</v>
          </cell>
        </row>
        <row r="74">
          <cell r="A74">
            <v>27041</v>
          </cell>
        </row>
        <row r="75">
          <cell r="A75">
            <v>27050</v>
          </cell>
        </row>
        <row r="76">
          <cell r="A76">
            <v>27051</v>
          </cell>
        </row>
        <row r="77">
          <cell r="A77">
            <v>28010</v>
          </cell>
        </row>
        <row r="78">
          <cell r="A78">
            <v>31010</v>
          </cell>
        </row>
        <row r="79">
          <cell r="A79">
            <v>31030</v>
          </cell>
        </row>
        <row r="80">
          <cell r="A80">
            <v>37010</v>
          </cell>
        </row>
        <row r="81">
          <cell r="A81">
            <v>41010</v>
          </cell>
        </row>
        <row r="82">
          <cell r="A82">
            <v>41020</v>
          </cell>
        </row>
        <row r="83">
          <cell r="A83">
            <v>41021</v>
          </cell>
        </row>
        <row r="84">
          <cell r="A84">
            <v>41030</v>
          </cell>
        </row>
        <row r="85">
          <cell r="A85">
            <v>41040</v>
          </cell>
        </row>
        <row r="86">
          <cell r="A86">
            <v>41052</v>
          </cell>
        </row>
        <row r="87">
          <cell r="A87">
            <v>41053</v>
          </cell>
        </row>
        <row r="88">
          <cell r="A88">
            <v>41054</v>
          </cell>
        </row>
        <row r="89">
          <cell r="A89">
            <v>41055</v>
          </cell>
        </row>
        <row r="90">
          <cell r="A90">
            <v>41100</v>
          </cell>
        </row>
        <row r="91">
          <cell r="A91">
            <v>41110</v>
          </cell>
        </row>
        <row r="92">
          <cell r="A92">
            <v>41510</v>
          </cell>
        </row>
        <row r="93">
          <cell r="A93">
            <v>41530</v>
          </cell>
        </row>
        <row r="94">
          <cell r="A94">
            <v>41545</v>
          </cell>
        </row>
        <row r="95">
          <cell r="A95">
            <v>42010</v>
          </cell>
        </row>
        <row r="96">
          <cell r="A96">
            <v>42011</v>
          </cell>
        </row>
        <row r="97">
          <cell r="A97">
            <v>42020</v>
          </cell>
        </row>
        <row r="98">
          <cell r="A98">
            <v>42030</v>
          </cell>
        </row>
        <row r="99">
          <cell r="A99">
            <v>42040</v>
          </cell>
        </row>
        <row r="100">
          <cell r="A100">
            <v>42041</v>
          </cell>
        </row>
        <row r="101">
          <cell r="A101">
            <v>42042</v>
          </cell>
        </row>
        <row r="102">
          <cell r="A102">
            <v>42043</v>
          </cell>
        </row>
        <row r="103">
          <cell r="A103">
            <v>43010</v>
          </cell>
        </row>
        <row r="104">
          <cell r="A104">
            <v>43014</v>
          </cell>
        </row>
        <row r="105">
          <cell r="A105">
            <v>43016</v>
          </cell>
        </row>
        <row r="106">
          <cell r="A106">
            <v>43030</v>
          </cell>
        </row>
        <row r="107">
          <cell r="A107">
            <v>43031</v>
          </cell>
        </row>
        <row r="108">
          <cell r="A108">
            <v>43032</v>
          </cell>
        </row>
        <row r="109">
          <cell r="A109">
            <v>43070</v>
          </cell>
        </row>
        <row r="110">
          <cell r="A110">
            <v>44010</v>
          </cell>
        </row>
        <row r="111">
          <cell r="A111">
            <v>44029</v>
          </cell>
        </row>
        <row r="112">
          <cell r="A112">
            <v>44068</v>
          </cell>
        </row>
        <row r="113">
          <cell r="A113">
            <v>44070</v>
          </cell>
        </row>
        <row r="114">
          <cell r="A114">
            <v>44071</v>
          </cell>
        </row>
        <row r="115">
          <cell r="A115">
            <v>44072</v>
          </cell>
        </row>
        <row r="116">
          <cell r="A116">
            <v>44073</v>
          </cell>
        </row>
        <row r="117">
          <cell r="A117">
            <v>44074</v>
          </cell>
        </row>
        <row r="118">
          <cell r="A118">
            <v>44410</v>
          </cell>
        </row>
        <row r="119">
          <cell r="A119">
            <v>44420</v>
          </cell>
        </row>
        <row r="120">
          <cell r="A120">
            <v>44430</v>
          </cell>
        </row>
        <row r="121">
          <cell r="A121">
            <v>44440</v>
          </cell>
        </row>
        <row r="122">
          <cell r="A122">
            <v>44450</v>
          </cell>
        </row>
        <row r="123">
          <cell r="A123">
            <v>45010</v>
          </cell>
        </row>
        <row r="124">
          <cell r="A124">
            <v>45025</v>
          </cell>
        </row>
        <row r="125">
          <cell r="A125">
            <v>45030</v>
          </cell>
        </row>
        <row r="126">
          <cell r="A126">
            <v>46000</v>
          </cell>
        </row>
        <row r="127">
          <cell r="A127">
            <v>46010</v>
          </cell>
        </row>
        <row r="128">
          <cell r="A128">
            <v>46040</v>
          </cell>
        </row>
        <row r="129">
          <cell r="A129">
            <v>46601</v>
          </cell>
        </row>
        <row r="130">
          <cell r="A130">
            <v>47020</v>
          </cell>
        </row>
        <row r="131">
          <cell r="A131">
            <v>48020</v>
          </cell>
        </row>
        <row r="132">
          <cell r="A132">
            <v>48021</v>
          </cell>
        </row>
        <row r="133">
          <cell r="A133">
            <v>48040</v>
          </cell>
        </row>
        <row r="134">
          <cell r="A134">
            <v>48041</v>
          </cell>
        </row>
        <row r="135">
          <cell r="A135">
            <v>48050</v>
          </cell>
        </row>
        <row r="136">
          <cell r="A136">
            <v>49010</v>
          </cell>
        </row>
        <row r="137">
          <cell r="A137">
            <v>49015</v>
          </cell>
        </row>
        <row r="138">
          <cell r="A138">
            <v>49020</v>
          </cell>
        </row>
        <row r="139">
          <cell r="A139">
            <v>49030</v>
          </cell>
        </row>
        <row r="140">
          <cell r="A140">
            <v>49031</v>
          </cell>
        </row>
        <row r="141">
          <cell r="A141">
            <v>49050</v>
          </cell>
        </row>
        <row r="142">
          <cell r="A142">
            <v>49102</v>
          </cell>
        </row>
        <row r="143">
          <cell r="A143">
            <v>49130</v>
          </cell>
        </row>
        <row r="144">
          <cell r="A144">
            <v>49150</v>
          </cell>
        </row>
        <row r="145">
          <cell r="A145">
            <v>49160</v>
          </cell>
        </row>
        <row r="146">
          <cell r="A146">
            <v>53040</v>
          </cell>
        </row>
        <row r="147">
          <cell r="A147">
            <v>57015</v>
          </cell>
        </row>
        <row r="148">
          <cell r="A148">
            <v>57016</v>
          </cell>
        </row>
        <row r="149">
          <cell r="A149">
            <v>58200</v>
          </cell>
        </row>
        <row r="150">
          <cell r="A150">
            <v>84000</v>
          </cell>
        </row>
        <row r="151">
          <cell r="A151">
            <v>84001</v>
          </cell>
        </row>
        <row r="152">
          <cell r="A152">
            <v>84002</v>
          </cell>
        </row>
        <row r="153">
          <cell r="A153">
            <v>84003</v>
          </cell>
        </row>
        <row r="154">
          <cell r="A154">
            <v>84004</v>
          </cell>
        </row>
        <row r="155">
          <cell r="A155">
            <v>84040</v>
          </cell>
        </row>
        <row r="156">
          <cell r="A156">
            <v>84090</v>
          </cell>
        </row>
        <row r="157">
          <cell r="A157">
            <v>84410</v>
          </cell>
        </row>
        <row r="158">
          <cell r="A158">
            <v>85090</v>
          </cell>
        </row>
        <row r="159">
          <cell r="A159">
            <v>87000</v>
          </cell>
        </row>
        <row r="160">
          <cell r="A160">
            <v>87001</v>
          </cell>
        </row>
        <row r="161">
          <cell r="A161">
            <v>87002</v>
          </cell>
        </row>
        <row r="162">
          <cell r="A162">
            <v>87100</v>
          </cell>
        </row>
        <row r="163">
          <cell r="A163">
            <v>87101</v>
          </cell>
        </row>
        <row r="164">
          <cell r="A164">
            <v>87103</v>
          </cell>
        </row>
        <row r="165">
          <cell r="A165">
            <v>87104</v>
          </cell>
        </row>
        <row r="166">
          <cell r="A166">
            <v>87105</v>
          </cell>
        </row>
        <row r="167">
          <cell r="A167">
            <v>87106</v>
          </cell>
        </row>
        <row r="168">
          <cell r="A168">
            <v>87107</v>
          </cell>
        </row>
        <row r="169">
          <cell r="A169">
            <v>87108</v>
          </cell>
        </row>
        <row r="170">
          <cell r="A170">
            <v>87109</v>
          </cell>
        </row>
        <row r="171">
          <cell r="A171">
            <v>87110</v>
          </cell>
        </row>
        <row r="172">
          <cell r="A172">
            <v>87111</v>
          </cell>
        </row>
        <row r="173">
          <cell r="A173">
            <v>87500</v>
          </cell>
        </row>
        <row r="174">
          <cell r="A174">
            <v>88300</v>
          </cell>
        </row>
        <row r="175">
          <cell r="A175">
            <v>88650</v>
          </cell>
        </row>
        <row r="176">
          <cell r="A176">
            <v>92150</v>
          </cell>
        </row>
        <row r="177">
          <cell r="A177">
            <v>92500</v>
          </cell>
        </row>
        <row r="178">
          <cell r="A178">
            <v>92503</v>
          </cell>
        </row>
        <row r="179">
          <cell r="A179">
            <v>92581</v>
          </cell>
        </row>
        <row r="180">
          <cell r="A180">
            <v>92605</v>
          </cell>
        </row>
        <row r="181">
          <cell r="A181">
            <v>92900</v>
          </cell>
        </row>
        <row r="182">
          <cell r="A182">
            <v>92930</v>
          </cell>
        </row>
        <row r="183">
          <cell r="A183">
            <v>92931</v>
          </cell>
        </row>
        <row r="184">
          <cell r="A184">
            <v>92932</v>
          </cell>
        </row>
        <row r="185">
          <cell r="A185">
            <v>92935</v>
          </cell>
        </row>
        <row r="186">
          <cell r="A186">
            <v>92940</v>
          </cell>
        </row>
        <row r="187">
          <cell r="A187">
            <v>92941</v>
          </cell>
        </row>
        <row r="188">
          <cell r="A188">
            <v>92980</v>
          </cell>
        </row>
        <row r="189">
          <cell r="A189">
            <v>92981</v>
          </cell>
        </row>
        <row r="190">
          <cell r="A190">
            <v>92982</v>
          </cell>
        </row>
        <row r="191">
          <cell r="A191">
            <v>92985</v>
          </cell>
        </row>
        <row r="192">
          <cell r="A192">
            <v>92986</v>
          </cell>
        </row>
        <row r="193">
          <cell r="A193">
            <v>93200</v>
          </cell>
        </row>
        <row r="194">
          <cell r="A194">
            <v>93201</v>
          </cell>
        </row>
        <row r="195">
          <cell r="A195">
            <v>93202</v>
          </cell>
        </row>
        <row r="196">
          <cell r="A196">
            <v>93290</v>
          </cell>
        </row>
        <row r="197">
          <cell r="A197">
            <v>93300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71135-534B-4A91-95F0-7FC386E0BFF1}">
  <sheetPr>
    <tabColor rgb="FF92D050"/>
    <pageSetUpPr fitToPage="1"/>
  </sheetPr>
  <dimension ref="A1:R54"/>
  <sheetViews>
    <sheetView topLeftCell="A25" zoomScaleNormal="100" workbookViewId="0">
      <selection activeCell="D55" sqref="D55"/>
    </sheetView>
  </sheetViews>
  <sheetFormatPr defaultRowHeight="15" x14ac:dyDescent="0.25"/>
  <cols>
    <col min="1" max="1" width="14.7109375" customWidth="1"/>
    <col min="2" max="2" width="2" customWidth="1"/>
    <col min="3" max="3" width="39" customWidth="1"/>
    <col min="4" max="4" width="13.28515625" style="5" customWidth="1"/>
    <col min="5" max="5" width="14.7109375" customWidth="1"/>
    <col min="6" max="6" width="13.28515625" hidden="1" customWidth="1"/>
    <col min="7" max="7" width="12.42578125" style="2" hidden="1" customWidth="1"/>
    <col min="8" max="8" width="10.28515625" style="2" customWidth="1"/>
    <col min="11" max="11" width="10.7109375" bestFit="1" customWidth="1"/>
    <col min="16" max="16" width="10.140625" bestFit="1" customWidth="1"/>
  </cols>
  <sheetData>
    <row r="1" spans="1:16" ht="18.75" x14ac:dyDescent="0.3">
      <c r="A1" s="232" t="s">
        <v>0</v>
      </c>
      <c r="B1" s="232"/>
      <c r="C1" s="232"/>
      <c r="D1" s="232"/>
      <c r="E1" s="232"/>
      <c r="F1" s="1"/>
    </row>
    <row r="3" spans="1:16" x14ac:dyDescent="0.25">
      <c r="A3" s="233" t="s">
        <v>1</v>
      </c>
      <c r="B3" s="233"/>
      <c r="C3" s="233"/>
      <c r="D3" s="233"/>
      <c r="E3" s="233"/>
      <c r="F3" s="3"/>
    </row>
    <row r="5" spans="1:16" ht="45" x14ac:dyDescent="0.25">
      <c r="A5" s="4" t="s">
        <v>2</v>
      </c>
      <c r="B5" s="4"/>
      <c r="E5" s="4" t="s">
        <v>3</v>
      </c>
      <c r="F5" s="4"/>
    </row>
    <row r="6" spans="1:16" x14ac:dyDescent="0.25">
      <c r="A6" s="4" t="s">
        <v>4</v>
      </c>
      <c r="B6" s="4"/>
      <c r="E6" s="4" t="s">
        <v>4</v>
      </c>
      <c r="F6" s="4"/>
    </row>
    <row r="7" spans="1:16" x14ac:dyDescent="0.25">
      <c r="C7" s="6" t="s">
        <v>5</v>
      </c>
    </row>
    <row r="9" spans="1:16" x14ac:dyDescent="0.25">
      <c r="A9" s="7">
        <v>879566</v>
      </c>
      <c r="B9" s="8"/>
      <c r="C9" t="s">
        <v>6</v>
      </c>
      <c r="E9" s="9">
        <f>-'Final Accounts - I &amp; E'!L3</f>
        <v>1024716</v>
      </c>
      <c r="F9" s="9"/>
    </row>
    <row r="10" spans="1:16" x14ac:dyDescent="0.25">
      <c r="A10" s="7">
        <v>36542.39</v>
      </c>
      <c r="B10" s="8"/>
      <c r="C10" t="s">
        <v>7</v>
      </c>
      <c r="E10" s="9">
        <f>-'Final Accounts - I &amp; E'!L5</f>
        <v>50600.13</v>
      </c>
      <c r="F10" s="9"/>
      <c r="P10" s="9"/>
    </row>
    <row r="11" spans="1:16" x14ac:dyDescent="0.25">
      <c r="A11" s="7">
        <v>17652.939999999999</v>
      </c>
      <c r="B11" s="8"/>
      <c r="C11" t="s">
        <v>8</v>
      </c>
      <c r="E11" s="9">
        <f>-'Final Accounts - I &amp; E'!L12</f>
        <v>51632.54</v>
      </c>
      <c r="F11" s="9"/>
      <c r="P11" s="9"/>
    </row>
    <row r="12" spans="1:16" x14ac:dyDescent="0.25">
      <c r="A12" s="7">
        <v>0</v>
      </c>
      <c r="B12" s="8"/>
      <c r="C12" t="s">
        <v>9</v>
      </c>
      <c r="E12" s="9">
        <f>-'Final Accounts - I &amp; E'!L14</f>
        <v>95000</v>
      </c>
      <c r="F12" s="9"/>
    </row>
    <row r="13" spans="1:16" x14ac:dyDescent="0.25">
      <c r="A13" s="7">
        <v>5939.5599999999995</v>
      </c>
      <c r="B13" s="8"/>
      <c r="C13" t="s">
        <v>10</v>
      </c>
      <c r="E13" s="9">
        <f>-'Final Accounts - I &amp; E'!L22</f>
        <v>6500</v>
      </c>
      <c r="F13" s="9"/>
    </row>
    <row r="14" spans="1:16" x14ac:dyDescent="0.25">
      <c r="A14" s="7">
        <v>1490489.35</v>
      </c>
      <c r="B14" s="8"/>
      <c r="C14" t="s">
        <v>11</v>
      </c>
      <c r="E14" s="9">
        <f>-'Final Accounts - I &amp; E'!L16</f>
        <v>6141243.4299999997</v>
      </c>
      <c r="F14" s="9"/>
    </row>
    <row r="15" spans="1:16" x14ac:dyDescent="0.25">
      <c r="A15" s="7">
        <v>103400</v>
      </c>
      <c r="B15" s="8"/>
      <c r="C15" t="s">
        <v>12</v>
      </c>
      <c r="E15" s="9">
        <f>-'Final Accounts - I &amp; E'!L19</f>
        <v>98306.5</v>
      </c>
      <c r="F15" s="9"/>
      <c r="G15" s="10"/>
      <c r="P15" s="11"/>
    </row>
    <row r="16" spans="1:16" x14ac:dyDescent="0.25">
      <c r="A16" s="7">
        <v>500000</v>
      </c>
      <c r="B16" s="8"/>
      <c r="C16" t="s">
        <v>13</v>
      </c>
      <c r="D16" s="5" t="s">
        <v>14</v>
      </c>
      <c r="E16" s="12">
        <f>-'Final Accounts - I &amp; E'!L24</f>
        <v>1500000</v>
      </c>
      <c r="F16" s="9"/>
      <c r="G16" s="10"/>
      <c r="P16" s="11"/>
    </row>
    <row r="17" spans="1:7" x14ac:dyDescent="0.25">
      <c r="A17" s="13">
        <f>SUM(A9:A16)</f>
        <v>3033590.24</v>
      </c>
      <c r="B17" s="14"/>
      <c r="E17" s="13">
        <f>SUM(E9:E16)</f>
        <v>8967998.5999999996</v>
      </c>
      <c r="F17" s="9">
        <f>-'Final Accounts - I &amp; E'!L25</f>
        <v>8967998.5999999996</v>
      </c>
      <c r="G17" s="2">
        <f>E17-F17</f>
        <v>0</v>
      </c>
    </row>
    <row r="18" spans="1:7" x14ac:dyDescent="0.25">
      <c r="A18" s="7"/>
      <c r="E18" s="14"/>
      <c r="F18" s="14"/>
    </row>
    <row r="19" spans="1:7" x14ac:dyDescent="0.25">
      <c r="A19" s="7"/>
      <c r="C19" s="6" t="s">
        <v>15</v>
      </c>
      <c r="E19" s="14"/>
      <c r="F19" s="14"/>
    </row>
    <row r="20" spans="1:7" x14ac:dyDescent="0.25">
      <c r="A20" s="7"/>
      <c r="E20" s="14"/>
      <c r="F20" s="14"/>
    </row>
    <row r="21" spans="1:7" x14ac:dyDescent="0.25">
      <c r="A21" s="7"/>
      <c r="C21" s="15" t="s">
        <v>16</v>
      </c>
      <c r="E21" s="14"/>
      <c r="F21" s="14"/>
    </row>
    <row r="22" spans="1:7" x14ac:dyDescent="0.25">
      <c r="A22" s="7">
        <v>309562.58</v>
      </c>
      <c r="B22" s="14"/>
      <c r="C22" t="s">
        <v>17</v>
      </c>
      <c r="E22" s="9">
        <f>'Final Accounts - I &amp; E'!L38</f>
        <v>363994.87</v>
      </c>
      <c r="F22" s="9"/>
    </row>
    <row r="23" spans="1:7" x14ac:dyDescent="0.25">
      <c r="A23" s="7">
        <v>6860</v>
      </c>
      <c r="B23" s="14"/>
      <c r="C23" t="s">
        <v>18</v>
      </c>
      <c r="D23" s="5" t="s">
        <v>19</v>
      </c>
      <c r="E23" s="9">
        <f>'Final Accounts - I &amp; E'!L40</f>
        <v>8156.01</v>
      </c>
      <c r="F23" s="9"/>
    </row>
    <row r="24" spans="1:7" x14ac:dyDescent="0.25">
      <c r="A24" s="7">
        <v>22770.160000000003</v>
      </c>
      <c r="B24" s="14"/>
      <c r="C24" t="s">
        <v>20</v>
      </c>
      <c r="E24" s="9">
        <f>'Final Accounts - I &amp; E'!N55</f>
        <v>31154.19</v>
      </c>
      <c r="F24" s="9"/>
    </row>
    <row r="25" spans="1:7" x14ac:dyDescent="0.25">
      <c r="A25" s="7">
        <v>3652</v>
      </c>
      <c r="B25" s="14"/>
      <c r="C25" t="s">
        <v>21</v>
      </c>
      <c r="E25" s="9">
        <f>'Final Accounts - I &amp; E'!L57</f>
        <v>500</v>
      </c>
      <c r="F25" s="9"/>
    </row>
    <row r="26" spans="1:7" x14ac:dyDescent="0.25">
      <c r="A26" s="16">
        <f>SUM(A22:A25)</f>
        <v>342844.74</v>
      </c>
      <c r="B26" s="14"/>
      <c r="E26" s="16">
        <f>SUM(E22:E25)</f>
        <v>403805.07</v>
      </c>
      <c r="F26" s="9"/>
    </row>
    <row r="27" spans="1:7" x14ac:dyDescent="0.25">
      <c r="A27" s="7"/>
      <c r="C27" s="15" t="s">
        <v>22</v>
      </c>
      <c r="E27" s="14"/>
      <c r="F27" s="14"/>
    </row>
    <row r="28" spans="1:7" x14ac:dyDescent="0.25">
      <c r="A28" s="7">
        <v>121243.65000000001</v>
      </c>
      <c r="C28" t="s">
        <v>23</v>
      </c>
      <c r="E28" s="14">
        <f>'Final Accounts - I &amp; E'!L63</f>
        <v>11573.43</v>
      </c>
      <c r="F28" s="14"/>
    </row>
    <row r="29" spans="1:7" x14ac:dyDescent="0.25">
      <c r="A29" s="7">
        <v>2227.54</v>
      </c>
      <c r="B29" s="14"/>
      <c r="C29" t="s">
        <v>24</v>
      </c>
      <c r="E29" s="9">
        <f>'Final Accounts - I &amp; E'!L65</f>
        <v>0</v>
      </c>
      <c r="F29" s="9"/>
    </row>
    <row r="30" spans="1:7" x14ac:dyDescent="0.25">
      <c r="A30" s="7">
        <v>13200.160000000002</v>
      </c>
      <c r="B30" s="14"/>
      <c r="C30" t="s">
        <v>25</v>
      </c>
      <c r="E30" s="9">
        <f>'Final Accounts - I &amp; E'!L67</f>
        <v>7093.09</v>
      </c>
      <c r="F30" s="9"/>
    </row>
    <row r="31" spans="1:7" x14ac:dyDescent="0.25">
      <c r="A31" s="7">
        <v>0</v>
      </c>
      <c r="B31" s="14"/>
      <c r="C31" t="s">
        <v>26</v>
      </c>
      <c r="E31" s="9">
        <f>'Final Accounts - I &amp; E'!L69</f>
        <v>76771.94</v>
      </c>
      <c r="F31" s="9"/>
    </row>
    <row r="32" spans="1:7" x14ac:dyDescent="0.25">
      <c r="A32" s="7">
        <v>133720</v>
      </c>
      <c r="B32" s="14"/>
      <c r="C32" t="s">
        <v>27</v>
      </c>
      <c r="E32" s="9">
        <f>'Final Accounts - I &amp; E'!N79</f>
        <v>184123.78</v>
      </c>
      <c r="F32" s="9"/>
    </row>
    <row r="33" spans="1:9" x14ac:dyDescent="0.25">
      <c r="A33" s="7">
        <v>20570.46</v>
      </c>
      <c r="B33" s="14"/>
      <c r="C33" s="17" t="s">
        <v>28</v>
      </c>
      <c r="E33" s="9">
        <f>'Final Accounts - I &amp; E'!L81</f>
        <v>20093.919999999998</v>
      </c>
      <c r="F33" s="9"/>
    </row>
    <row r="34" spans="1:9" x14ac:dyDescent="0.25">
      <c r="A34" s="7">
        <v>190653.37</v>
      </c>
      <c r="B34" s="14"/>
      <c r="C34" s="17" t="s">
        <v>29</v>
      </c>
      <c r="E34" s="9">
        <f>'Final Accounts - I &amp; E'!N107</f>
        <v>163782.26999999999</v>
      </c>
      <c r="F34" s="9"/>
    </row>
    <row r="35" spans="1:9" x14ac:dyDescent="0.25">
      <c r="A35" s="7">
        <v>17650</v>
      </c>
      <c r="B35" s="14"/>
      <c r="C35" s="17" t="s">
        <v>30</v>
      </c>
      <c r="E35" s="9">
        <f>'Final Accounts - I &amp; E'!L109</f>
        <v>6100</v>
      </c>
      <c r="F35" s="9"/>
    </row>
    <row r="36" spans="1:9" x14ac:dyDescent="0.25">
      <c r="A36" s="7">
        <v>33200.720000000001</v>
      </c>
      <c r="B36" s="14"/>
      <c r="C36" s="17" t="s">
        <v>8</v>
      </c>
      <c r="E36" s="9">
        <f>'Final Accounts - I &amp; E'!L61</f>
        <v>34842.379999999997</v>
      </c>
      <c r="F36" s="9"/>
    </row>
    <row r="37" spans="1:9" x14ac:dyDescent="0.25">
      <c r="A37" s="7">
        <v>1366420.84</v>
      </c>
      <c r="B37" s="14"/>
      <c r="C37" s="17" t="s">
        <v>31</v>
      </c>
      <c r="E37" s="9">
        <f>'Final Accounts - I &amp; E'!L113</f>
        <v>7746804.4800000004</v>
      </c>
      <c r="F37" s="9"/>
    </row>
    <row r="38" spans="1:9" x14ac:dyDescent="0.25">
      <c r="A38" s="7">
        <v>211205.12</v>
      </c>
      <c r="B38" s="14"/>
      <c r="C38" s="17" t="s">
        <v>32</v>
      </c>
      <c r="E38" s="9">
        <f>'Final Accounts - I &amp; E'!L134</f>
        <v>223183.1</v>
      </c>
      <c r="F38" s="9"/>
    </row>
    <row r="39" spans="1:9" x14ac:dyDescent="0.25">
      <c r="A39" s="7">
        <v>0</v>
      </c>
      <c r="B39" s="14"/>
      <c r="C39" s="18" t="s">
        <v>33</v>
      </c>
      <c r="E39" s="9">
        <f>'Final Accounts - I &amp; E'!L140</f>
        <v>9291.16</v>
      </c>
      <c r="F39" s="9"/>
    </row>
    <row r="40" spans="1:9" x14ac:dyDescent="0.25">
      <c r="A40" s="13">
        <f>SUM(A28:A39)</f>
        <v>2110091.8600000003</v>
      </c>
      <c r="B40" s="14"/>
      <c r="C40" s="17"/>
      <c r="E40" s="13">
        <f>SUM(E28:E39)</f>
        <v>8483659.5500000007</v>
      </c>
      <c r="F40" s="9"/>
    </row>
    <row r="41" spans="1:9" x14ac:dyDescent="0.25">
      <c r="A41" s="13">
        <f>A26+A40</f>
        <v>2452936.6000000006</v>
      </c>
      <c r="B41" s="14"/>
      <c r="E41" s="13">
        <f>E26+E40</f>
        <v>8887464.620000001</v>
      </c>
      <c r="F41" s="9">
        <f>'Final Accounts - I &amp; E'!L142</f>
        <v>8887464.6199999992</v>
      </c>
      <c r="G41" s="2">
        <f>E41-F41</f>
        <v>0</v>
      </c>
    </row>
    <row r="42" spans="1:9" x14ac:dyDescent="0.25">
      <c r="A42" s="7"/>
      <c r="B42" s="14"/>
      <c r="E42" s="9"/>
      <c r="F42" s="9"/>
      <c r="G42" s="19"/>
    </row>
    <row r="43" spans="1:9" ht="15.75" thickBot="1" x14ac:dyDescent="0.3">
      <c r="A43" s="20">
        <f>A17-A41</f>
        <v>580653.63999999966</v>
      </c>
      <c r="B43" s="21"/>
      <c r="C43" s="6" t="s">
        <v>34</v>
      </c>
      <c r="E43" s="20">
        <f>E17-E41</f>
        <v>80533.979999998584</v>
      </c>
      <c r="F43" s="9"/>
    </row>
    <row r="44" spans="1:9" ht="15.75" thickTop="1" x14ac:dyDescent="0.25">
      <c r="A44" s="7"/>
      <c r="B44" s="22"/>
      <c r="E44" s="9"/>
      <c r="F44" s="9"/>
      <c r="I44" s="23"/>
    </row>
    <row r="45" spans="1:9" x14ac:dyDescent="0.25">
      <c r="A45" s="7">
        <v>671314.6399999999</v>
      </c>
      <c r="C45" t="s">
        <v>35</v>
      </c>
      <c r="D45" s="5" t="s">
        <v>36</v>
      </c>
      <c r="E45" s="9">
        <f>A48</f>
        <v>1251968.2799999996</v>
      </c>
      <c r="F45" s="9"/>
    </row>
    <row r="46" spans="1:9" x14ac:dyDescent="0.25">
      <c r="A46" s="7">
        <v>580653.63999999966</v>
      </c>
      <c r="C46" t="s">
        <v>37</v>
      </c>
      <c r="E46" s="7">
        <f>E43</f>
        <v>80533.979999998584</v>
      </c>
      <c r="F46" s="9"/>
    </row>
    <row r="47" spans="1:9" x14ac:dyDescent="0.25">
      <c r="A47" s="24"/>
      <c r="E47" s="25"/>
      <c r="F47" s="6"/>
    </row>
    <row r="48" spans="1:9" ht="15.75" thickBot="1" x14ac:dyDescent="0.3">
      <c r="A48" s="26">
        <f>A45+A46</f>
        <v>1251968.2799999996</v>
      </c>
      <c r="C48" t="s">
        <v>38</v>
      </c>
      <c r="D48" s="5" t="s">
        <v>39</v>
      </c>
      <c r="E48" s="26">
        <f>E45+E46</f>
        <v>1332502.2599999981</v>
      </c>
      <c r="F48" s="27"/>
    </row>
    <row r="49" spans="5:18" ht="15.75" thickTop="1" x14ac:dyDescent="0.25">
      <c r="E49" s="7">
        <f>E48-A48</f>
        <v>80533.979999998584</v>
      </c>
      <c r="F49" s="11"/>
    </row>
    <row r="51" spans="5:18" hidden="1" x14ac:dyDescent="0.25">
      <c r="E51" s="28">
        <f>'Final Accounts Agresso &amp; AGAR'!H155</f>
        <v>1332502.2599999998</v>
      </c>
    </row>
    <row r="52" spans="5:18" hidden="1" x14ac:dyDescent="0.25">
      <c r="E52" s="9">
        <f>E48-E51</f>
        <v>0</v>
      </c>
      <c r="F52" s="11"/>
    </row>
    <row r="54" spans="5:18" x14ac:dyDescent="0.25">
      <c r="G54" s="29"/>
      <c r="H54" s="29"/>
      <c r="K54" s="30"/>
      <c r="R54" s="31"/>
    </row>
  </sheetData>
  <mergeCells count="2">
    <mergeCell ref="A1:E1"/>
    <mergeCell ref="A3:E3"/>
  </mergeCells>
  <printOptions horizontalCentered="1"/>
  <pageMargins left="0.70866141732283472" right="0.70866141732283472" top="0.74803149606299213" bottom="0.74803149606299213" header="0.31496062992125984" footer="0.31496062992125984"/>
  <pageSetup paperSize="9" scale="94" orientation="portrait" r:id="rId1"/>
  <headerFooter>
    <oddFooter>&amp;C- 1 -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013BC-BB4F-402C-B68F-CA00183571AB}">
  <sheetPr>
    <tabColor rgb="FF00B0F0"/>
  </sheetPr>
  <dimension ref="A1:J122"/>
  <sheetViews>
    <sheetView topLeftCell="C85" workbookViewId="0">
      <selection activeCell="H134" sqref="H134"/>
    </sheetView>
  </sheetViews>
  <sheetFormatPr defaultColWidth="9.140625" defaultRowHeight="12.75" outlineLevelRow="4" x14ac:dyDescent="0.2"/>
  <cols>
    <col min="1" max="1" width="7.5703125" style="175" bestFit="1" customWidth="1"/>
    <col min="2" max="2" width="25.7109375" style="175" bestFit="1" customWidth="1"/>
    <col min="3" max="3" width="10" style="175" bestFit="1" customWidth="1"/>
    <col min="4" max="4" width="24.140625" style="175" bestFit="1" customWidth="1"/>
    <col min="5" max="5" width="9.7109375" style="175" bestFit="1" customWidth="1"/>
    <col min="6" max="6" width="34.5703125" style="175" bestFit="1" customWidth="1"/>
    <col min="7" max="7" width="8.28515625" style="175" bestFit="1" customWidth="1"/>
    <col min="8" max="8" width="81.7109375" style="175" bestFit="1" customWidth="1"/>
    <col min="9" max="9" width="12.7109375" style="175" bestFit="1" customWidth="1"/>
    <col min="10" max="10" width="10.42578125" style="175" bestFit="1" customWidth="1"/>
    <col min="11" max="16384" width="9.140625" style="175"/>
  </cols>
  <sheetData>
    <row r="1" spans="1:10" x14ac:dyDescent="0.2">
      <c r="A1" s="196" t="s">
        <v>535</v>
      </c>
      <c r="B1" s="196" t="s">
        <v>536</v>
      </c>
      <c r="C1" s="196" t="s">
        <v>537</v>
      </c>
      <c r="D1" s="196" t="s">
        <v>538</v>
      </c>
      <c r="E1" s="196" t="s">
        <v>539</v>
      </c>
      <c r="F1" s="196" t="s">
        <v>540</v>
      </c>
      <c r="G1" s="196" t="s">
        <v>297</v>
      </c>
      <c r="H1" s="196" t="s">
        <v>298</v>
      </c>
      <c r="I1" s="197" t="s">
        <v>301</v>
      </c>
    </row>
    <row r="2" spans="1:10" outlineLevel="4" x14ac:dyDescent="0.2">
      <c r="A2" s="198" t="s">
        <v>541</v>
      </c>
      <c r="B2" s="198" t="s">
        <v>542</v>
      </c>
      <c r="C2" s="198" t="s">
        <v>543</v>
      </c>
      <c r="D2" s="198" t="s">
        <v>544</v>
      </c>
      <c r="E2" s="198" t="s">
        <v>545</v>
      </c>
      <c r="F2" s="198" t="s">
        <v>61</v>
      </c>
      <c r="G2" s="198" t="s">
        <v>546</v>
      </c>
      <c r="H2" s="198" t="s">
        <v>547</v>
      </c>
      <c r="I2" s="199">
        <v>16984.27</v>
      </c>
    </row>
    <row r="3" spans="1:10" outlineLevel="4" x14ac:dyDescent="0.2">
      <c r="A3" s="198" t="s">
        <v>541</v>
      </c>
      <c r="B3" s="198" t="s">
        <v>542</v>
      </c>
      <c r="C3" s="198" t="s">
        <v>543</v>
      </c>
      <c r="D3" s="198" t="s">
        <v>544</v>
      </c>
      <c r="E3" s="198" t="s">
        <v>545</v>
      </c>
      <c r="F3" s="198" t="s">
        <v>61</v>
      </c>
      <c r="G3" s="198" t="s">
        <v>548</v>
      </c>
      <c r="H3" s="198" t="s">
        <v>549</v>
      </c>
      <c r="I3" s="199">
        <v>-2274547.87</v>
      </c>
    </row>
    <row r="4" spans="1:10" outlineLevel="4" x14ac:dyDescent="0.2">
      <c r="A4" s="198" t="s">
        <v>541</v>
      </c>
      <c r="B4" s="198" t="s">
        <v>542</v>
      </c>
      <c r="C4" s="198" t="s">
        <v>543</v>
      </c>
      <c r="D4" s="198" t="s">
        <v>544</v>
      </c>
      <c r="E4" s="198" t="s">
        <v>545</v>
      </c>
      <c r="F4" s="198" t="s">
        <v>61</v>
      </c>
      <c r="G4" s="198" t="s">
        <v>550</v>
      </c>
      <c r="H4" s="198" t="s">
        <v>551</v>
      </c>
      <c r="I4" s="199">
        <v>2332805.0499999998</v>
      </c>
    </row>
    <row r="5" spans="1:10" outlineLevel="4" x14ac:dyDescent="0.2">
      <c r="A5" s="198" t="s">
        <v>541</v>
      </c>
      <c r="B5" s="198" t="s">
        <v>542</v>
      </c>
      <c r="C5" s="198" t="s">
        <v>543</v>
      </c>
      <c r="D5" s="198" t="s">
        <v>544</v>
      </c>
      <c r="E5" s="198" t="s">
        <v>545</v>
      </c>
      <c r="F5" s="198" t="s">
        <v>61</v>
      </c>
      <c r="G5" s="198" t="s">
        <v>552</v>
      </c>
      <c r="H5" s="198" t="s">
        <v>553</v>
      </c>
      <c r="I5" s="199">
        <v>1620.97</v>
      </c>
    </row>
    <row r="6" spans="1:10" outlineLevel="4" x14ac:dyDescent="0.2">
      <c r="A6" s="198" t="s">
        <v>541</v>
      </c>
      <c r="B6" s="198" t="s">
        <v>542</v>
      </c>
      <c r="C6" s="198" t="s">
        <v>543</v>
      </c>
      <c r="D6" s="198" t="s">
        <v>544</v>
      </c>
      <c r="E6" s="198" t="s">
        <v>545</v>
      </c>
      <c r="F6" s="198" t="s">
        <v>61</v>
      </c>
      <c r="G6" s="198" t="s">
        <v>554</v>
      </c>
      <c r="H6" s="198" t="s">
        <v>555</v>
      </c>
      <c r="I6" s="199">
        <v>-59868.24</v>
      </c>
    </row>
    <row r="7" spans="1:10" outlineLevel="4" x14ac:dyDescent="0.2">
      <c r="A7" s="198" t="s">
        <v>541</v>
      </c>
      <c r="B7" s="198" t="s">
        <v>542</v>
      </c>
      <c r="C7" s="198" t="s">
        <v>543</v>
      </c>
      <c r="D7" s="198" t="s">
        <v>544</v>
      </c>
      <c r="E7" s="198" t="s">
        <v>545</v>
      </c>
      <c r="F7" s="198" t="s">
        <v>61</v>
      </c>
      <c r="G7" s="198" t="s">
        <v>556</v>
      </c>
      <c r="H7" s="198" t="s">
        <v>557</v>
      </c>
      <c r="I7" s="199">
        <v>-9.91</v>
      </c>
      <c r="J7" s="200">
        <f>SUM(I3:I7)</f>
        <v>-2.9482194463525957E-10</v>
      </c>
    </row>
    <row r="8" spans="1:10" outlineLevel="4" x14ac:dyDescent="0.2">
      <c r="A8" s="198" t="s">
        <v>541</v>
      </c>
      <c r="B8" s="198" t="s">
        <v>542</v>
      </c>
      <c r="C8" s="198" t="s">
        <v>543</v>
      </c>
      <c r="D8" s="198" t="s">
        <v>544</v>
      </c>
      <c r="E8" s="198" t="s">
        <v>545</v>
      </c>
      <c r="F8" s="198" t="s">
        <v>61</v>
      </c>
      <c r="G8" s="198" t="s">
        <v>558</v>
      </c>
      <c r="H8" s="198" t="s">
        <v>559</v>
      </c>
      <c r="I8" s="199">
        <v>136787.93</v>
      </c>
      <c r="J8" s="200"/>
    </row>
    <row r="9" spans="1:10" outlineLevel="3" x14ac:dyDescent="0.2">
      <c r="A9" s="201" t="s">
        <v>541</v>
      </c>
      <c r="B9" s="201" t="s">
        <v>542</v>
      </c>
      <c r="C9" s="201" t="s">
        <v>543</v>
      </c>
      <c r="D9" s="201" t="s">
        <v>544</v>
      </c>
      <c r="E9" s="201" t="s">
        <v>545</v>
      </c>
      <c r="F9" s="201" t="s">
        <v>61</v>
      </c>
      <c r="G9" s="201"/>
      <c r="H9" s="201"/>
      <c r="I9" s="202">
        <v>153772.20000000001</v>
      </c>
    </row>
    <row r="10" spans="1:10" outlineLevel="4" x14ac:dyDescent="0.2">
      <c r="A10" s="198" t="s">
        <v>541</v>
      </c>
      <c r="B10" s="198" t="s">
        <v>542</v>
      </c>
      <c r="C10" s="198" t="s">
        <v>543</v>
      </c>
      <c r="D10" s="198" t="s">
        <v>544</v>
      </c>
      <c r="E10" s="198" t="s">
        <v>560</v>
      </c>
      <c r="F10" s="198" t="s">
        <v>46</v>
      </c>
      <c r="G10" s="198" t="s">
        <v>561</v>
      </c>
      <c r="H10" s="198" t="s">
        <v>562</v>
      </c>
      <c r="I10" s="168">
        <v>600000</v>
      </c>
    </row>
    <row r="11" spans="1:10" outlineLevel="3" x14ac:dyDescent="0.2">
      <c r="A11" s="201" t="s">
        <v>541</v>
      </c>
      <c r="B11" s="201" t="s">
        <v>542</v>
      </c>
      <c r="C11" s="201" t="s">
        <v>543</v>
      </c>
      <c r="D11" s="201" t="s">
        <v>544</v>
      </c>
      <c r="E11" s="201" t="s">
        <v>560</v>
      </c>
      <c r="F11" s="201" t="s">
        <v>46</v>
      </c>
      <c r="G11" s="201"/>
      <c r="H11" s="201"/>
      <c r="I11" s="227">
        <v>600000</v>
      </c>
    </row>
    <row r="12" spans="1:10" outlineLevel="4" x14ac:dyDescent="0.2">
      <c r="A12" s="198" t="s">
        <v>541</v>
      </c>
      <c r="B12" s="198" t="s">
        <v>542</v>
      </c>
      <c r="C12" s="198" t="s">
        <v>543</v>
      </c>
      <c r="D12" s="198" t="s">
        <v>544</v>
      </c>
      <c r="E12" s="198" t="s">
        <v>563</v>
      </c>
      <c r="F12" s="198" t="s">
        <v>48</v>
      </c>
      <c r="G12" s="198" t="s">
        <v>564</v>
      </c>
      <c r="H12" s="198" t="s">
        <v>565</v>
      </c>
      <c r="I12" s="199">
        <v>19472.16</v>
      </c>
    </row>
    <row r="13" spans="1:10" outlineLevel="4" x14ac:dyDescent="0.2">
      <c r="A13" s="198" t="s">
        <v>541</v>
      </c>
      <c r="B13" s="198" t="s">
        <v>542</v>
      </c>
      <c r="C13" s="198" t="s">
        <v>543</v>
      </c>
      <c r="D13" s="198" t="s">
        <v>544</v>
      </c>
      <c r="E13" s="198" t="s">
        <v>563</v>
      </c>
      <c r="F13" s="198" t="s">
        <v>48</v>
      </c>
      <c r="G13" s="198" t="s">
        <v>566</v>
      </c>
      <c r="H13" s="198" t="s">
        <v>567</v>
      </c>
      <c r="I13" s="199">
        <v>1449545.66</v>
      </c>
    </row>
    <row r="14" spans="1:10" outlineLevel="3" x14ac:dyDescent="0.2">
      <c r="A14" s="201" t="s">
        <v>541</v>
      </c>
      <c r="B14" s="201" t="s">
        <v>542</v>
      </c>
      <c r="C14" s="201" t="s">
        <v>543</v>
      </c>
      <c r="D14" s="201" t="s">
        <v>544</v>
      </c>
      <c r="E14" s="201" t="s">
        <v>563</v>
      </c>
      <c r="F14" s="201" t="s">
        <v>48</v>
      </c>
      <c r="G14" s="201"/>
      <c r="H14" s="201"/>
      <c r="I14" s="227">
        <v>1469017.82</v>
      </c>
    </row>
    <row r="15" spans="1:10" outlineLevel="4" x14ac:dyDescent="0.2">
      <c r="A15" s="198" t="s">
        <v>541</v>
      </c>
      <c r="B15" s="198" t="s">
        <v>542</v>
      </c>
      <c r="C15" s="198" t="s">
        <v>543</v>
      </c>
      <c r="D15" s="198" t="s">
        <v>544</v>
      </c>
      <c r="E15" s="198" t="s">
        <v>568</v>
      </c>
      <c r="F15" s="198" t="s">
        <v>49</v>
      </c>
      <c r="G15" s="198" t="s">
        <v>569</v>
      </c>
      <c r="H15" s="198" t="s">
        <v>570</v>
      </c>
      <c r="I15" s="168">
        <v>500</v>
      </c>
    </row>
    <row r="16" spans="1:10" outlineLevel="3" x14ac:dyDescent="0.2">
      <c r="A16" s="201" t="s">
        <v>541</v>
      </c>
      <c r="B16" s="201" t="s">
        <v>542</v>
      </c>
      <c r="C16" s="201" t="s">
        <v>543</v>
      </c>
      <c r="D16" s="201" t="s">
        <v>544</v>
      </c>
      <c r="E16" s="201" t="s">
        <v>568</v>
      </c>
      <c r="F16" s="201" t="s">
        <v>49</v>
      </c>
      <c r="G16" s="201"/>
      <c r="H16" s="201"/>
      <c r="I16" s="227">
        <v>500</v>
      </c>
    </row>
    <row r="17" spans="1:9" outlineLevel="2" x14ac:dyDescent="0.2">
      <c r="A17" s="203" t="s">
        <v>541</v>
      </c>
      <c r="B17" s="203" t="s">
        <v>542</v>
      </c>
      <c r="C17" s="203" t="s">
        <v>543</v>
      </c>
      <c r="D17" s="203" t="s">
        <v>544</v>
      </c>
      <c r="E17" s="203"/>
      <c r="F17" s="203"/>
      <c r="G17" s="203"/>
      <c r="H17" s="203"/>
      <c r="I17" s="164">
        <v>2223290.02</v>
      </c>
    </row>
    <row r="18" spans="1:9" outlineLevel="4" x14ac:dyDescent="0.2">
      <c r="A18" s="204" t="s">
        <v>541</v>
      </c>
      <c r="B18" s="204" t="s">
        <v>542</v>
      </c>
      <c r="C18" s="204" t="s">
        <v>571</v>
      </c>
      <c r="D18" s="204" t="s">
        <v>572</v>
      </c>
      <c r="E18" s="204" t="s">
        <v>573</v>
      </c>
      <c r="F18" s="204" t="s">
        <v>65</v>
      </c>
      <c r="G18" s="204" t="s">
        <v>574</v>
      </c>
      <c r="H18" s="204" t="s">
        <v>575</v>
      </c>
      <c r="I18" s="199">
        <v>89.8</v>
      </c>
    </row>
    <row r="19" spans="1:9" outlineLevel="4" x14ac:dyDescent="0.2">
      <c r="A19" s="204" t="s">
        <v>541</v>
      </c>
      <c r="B19" s="204" t="s">
        <v>542</v>
      </c>
      <c r="C19" s="204" t="s">
        <v>571</v>
      </c>
      <c r="D19" s="204" t="s">
        <v>572</v>
      </c>
      <c r="E19" s="204" t="s">
        <v>573</v>
      </c>
      <c r="F19" s="204" t="s">
        <v>65</v>
      </c>
      <c r="G19" s="204" t="s">
        <v>576</v>
      </c>
      <c r="H19" s="204" t="s">
        <v>577</v>
      </c>
      <c r="I19" s="199">
        <v>-890877.56</v>
      </c>
    </row>
    <row r="20" spans="1:9" outlineLevel="3" x14ac:dyDescent="0.2">
      <c r="A20" s="201" t="s">
        <v>541</v>
      </c>
      <c r="B20" s="201" t="s">
        <v>542</v>
      </c>
      <c r="C20" s="201" t="s">
        <v>571</v>
      </c>
      <c r="D20" s="201" t="s">
        <v>572</v>
      </c>
      <c r="E20" s="201" t="s">
        <v>573</v>
      </c>
      <c r="F20" s="201" t="s">
        <v>65</v>
      </c>
      <c r="G20" s="201"/>
      <c r="H20" s="201"/>
      <c r="I20" s="202">
        <v>-890787.76</v>
      </c>
    </row>
    <row r="21" spans="1:9" outlineLevel="2" x14ac:dyDescent="0.2">
      <c r="A21" s="203" t="s">
        <v>541</v>
      </c>
      <c r="B21" s="203" t="s">
        <v>542</v>
      </c>
      <c r="C21" s="203" t="s">
        <v>571</v>
      </c>
      <c r="D21" s="203" t="s">
        <v>572</v>
      </c>
      <c r="E21" s="203"/>
      <c r="F21" s="203"/>
      <c r="G21" s="203"/>
      <c r="H21" s="203"/>
      <c r="I21" s="164">
        <v>-890787.76</v>
      </c>
    </row>
    <row r="22" spans="1:9" outlineLevel="1" x14ac:dyDescent="0.2">
      <c r="A22" s="205" t="s">
        <v>541</v>
      </c>
      <c r="B22" s="205" t="s">
        <v>542</v>
      </c>
      <c r="C22" s="205"/>
      <c r="D22" s="205"/>
      <c r="E22" s="205"/>
      <c r="F22" s="205"/>
      <c r="G22" s="205"/>
      <c r="H22" s="205"/>
      <c r="I22" s="167">
        <v>1332502.26</v>
      </c>
    </row>
    <row r="23" spans="1:9" outlineLevel="4" x14ac:dyDescent="0.2">
      <c r="A23" s="198" t="s">
        <v>578</v>
      </c>
      <c r="B23" s="198" t="s">
        <v>579</v>
      </c>
      <c r="C23" s="198" t="s">
        <v>580</v>
      </c>
      <c r="D23" s="198" t="s">
        <v>581</v>
      </c>
      <c r="E23" s="198" t="s">
        <v>582</v>
      </c>
      <c r="F23" s="198" t="s">
        <v>583</v>
      </c>
      <c r="G23" s="198" t="s">
        <v>584</v>
      </c>
      <c r="H23" s="198" t="s">
        <v>585</v>
      </c>
      <c r="I23" s="199">
        <v>-1145175.3799999999</v>
      </c>
    </row>
    <row r="24" spans="1:9" outlineLevel="3" x14ac:dyDescent="0.2">
      <c r="A24" s="201" t="s">
        <v>578</v>
      </c>
      <c r="B24" s="201" t="s">
        <v>579</v>
      </c>
      <c r="C24" s="201" t="s">
        <v>580</v>
      </c>
      <c r="D24" s="201" t="s">
        <v>581</v>
      </c>
      <c r="E24" s="201" t="s">
        <v>582</v>
      </c>
      <c r="F24" s="201" t="s">
        <v>583</v>
      </c>
      <c r="G24" s="201"/>
      <c r="H24" s="201"/>
      <c r="I24" s="202">
        <v>-1145175.3799999999</v>
      </c>
    </row>
    <row r="25" spans="1:9" outlineLevel="2" x14ac:dyDescent="0.2">
      <c r="A25" s="203" t="s">
        <v>578</v>
      </c>
      <c r="B25" s="203" t="s">
        <v>579</v>
      </c>
      <c r="C25" s="203" t="s">
        <v>580</v>
      </c>
      <c r="D25" s="203" t="s">
        <v>581</v>
      </c>
      <c r="E25" s="203"/>
      <c r="F25" s="203"/>
      <c r="G25" s="203"/>
      <c r="H25" s="203"/>
      <c r="I25" s="164">
        <v>-1145175.3799999999</v>
      </c>
    </row>
    <row r="26" spans="1:9" outlineLevel="4" x14ac:dyDescent="0.2">
      <c r="A26" s="204" t="s">
        <v>578</v>
      </c>
      <c r="B26" s="204" t="s">
        <v>579</v>
      </c>
      <c r="C26" s="204" t="s">
        <v>586</v>
      </c>
      <c r="D26" s="204" t="s">
        <v>587</v>
      </c>
      <c r="E26" s="204" t="s">
        <v>588</v>
      </c>
      <c r="F26" s="204" t="s">
        <v>589</v>
      </c>
      <c r="G26" s="204" t="s">
        <v>347</v>
      </c>
      <c r="H26" s="204" t="s">
        <v>348</v>
      </c>
      <c r="I26" s="199">
        <v>310606.2</v>
      </c>
    </row>
    <row r="27" spans="1:9" outlineLevel="4" x14ac:dyDescent="0.2">
      <c r="A27" s="204" t="s">
        <v>578</v>
      </c>
      <c r="B27" s="204" t="s">
        <v>579</v>
      </c>
      <c r="C27" s="204" t="s">
        <v>586</v>
      </c>
      <c r="D27" s="204" t="s">
        <v>587</v>
      </c>
      <c r="E27" s="204" t="s">
        <v>588</v>
      </c>
      <c r="F27" s="204" t="s">
        <v>589</v>
      </c>
      <c r="G27" s="204" t="s">
        <v>349</v>
      </c>
      <c r="H27" s="204" t="s">
        <v>350</v>
      </c>
      <c r="I27" s="199">
        <v>32158.25</v>
      </c>
    </row>
    <row r="28" spans="1:9" outlineLevel="4" x14ac:dyDescent="0.2">
      <c r="A28" s="204" t="s">
        <v>578</v>
      </c>
      <c r="B28" s="204" t="s">
        <v>579</v>
      </c>
      <c r="C28" s="204" t="s">
        <v>586</v>
      </c>
      <c r="D28" s="204" t="s">
        <v>587</v>
      </c>
      <c r="E28" s="204" t="s">
        <v>588</v>
      </c>
      <c r="F28" s="204" t="s">
        <v>589</v>
      </c>
      <c r="G28" s="204" t="s">
        <v>351</v>
      </c>
      <c r="H28" s="204" t="s">
        <v>352</v>
      </c>
      <c r="I28" s="199">
        <v>20730.419999999998</v>
      </c>
    </row>
    <row r="29" spans="1:9" outlineLevel="4" x14ac:dyDescent="0.2">
      <c r="A29" s="204" t="s">
        <v>578</v>
      </c>
      <c r="B29" s="204" t="s">
        <v>579</v>
      </c>
      <c r="C29" s="204" t="s">
        <v>586</v>
      </c>
      <c r="D29" s="204" t="s">
        <v>587</v>
      </c>
      <c r="E29" s="204" t="s">
        <v>588</v>
      </c>
      <c r="F29" s="204" t="s">
        <v>589</v>
      </c>
      <c r="G29" s="204" t="s">
        <v>353</v>
      </c>
      <c r="H29" s="204" t="s">
        <v>354</v>
      </c>
      <c r="I29" s="199">
        <v>500</v>
      </c>
    </row>
    <row r="30" spans="1:9" outlineLevel="4" x14ac:dyDescent="0.2">
      <c r="A30" s="204" t="s">
        <v>578</v>
      </c>
      <c r="B30" s="204" t="s">
        <v>579</v>
      </c>
      <c r="C30" s="204" t="s">
        <v>586</v>
      </c>
      <c r="D30" s="204" t="s">
        <v>587</v>
      </c>
      <c r="E30" s="204" t="s">
        <v>588</v>
      </c>
      <c r="F30" s="204" t="s">
        <v>589</v>
      </c>
      <c r="G30" s="204" t="s">
        <v>441</v>
      </c>
      <c r="H30" s="204" t="s">
        <v>442</v>
      </c>
      <c r="I30" s="199">
        <v>588</v>
      </c>
    </row>
    <row r="31" spans="1:9" outlineLevel="4" x14ac:dyDescent="0.2">
      <c r="A31" s="204" t="s">
        <v>578</v>
      </c>
      <c r="B31" s="204" t="s">
        <v>579</v>
      </c>
      <c r="C31" s="204" t="s">
        <v>586</v>
      </c>
      <c r="D31" s="204" t="s">
        <v>587</v>
      </c>
      <c r="E31" s="204" t="s">
        <v>588</v>
      </c>
      <c r="F31" s="204" t="s">
        <v>589</v>
      </c>
      <c r="G31" s="204" t="s">
        <v>355</v>
      </c>
      <c r="H31" s="204" t="s">
        <v>356</v>
      </c>
      <c r="I31" s="199">
        <v>2744.14</v>
      </c>
    </row>
    <row r="32" spans="1:9" outlineLevel="4" x14ac:dyDescent="0.2">
      <c r="A32" s="204" t="s">
        <v>578</v>
      </c>
      <c r="B32" s="204" t="s">
        <v>579</v>
      </c>
      <c r="C32" s="204" t="s">
        <v>586</v>
      </c>
      <c r="D32" s="204" t="s">
        <v>587</v>
      </c>
      <c r="E32" s="204" t="s">
        <v>588</v>
      </c>
      <c r="F32" s="204" t="s">
        <v>589</v>
      </c>
      <c r="G32" s="204" t="s">
        <v>357</v>
      </c>
      <c r="H32" s="204" t="s">
        <v>358</v>
      </c>
      <c r="I32" s="199">
        <v>8156.01</v>
      </c>
    </row>
    <row r="33" spans="1:9" outlineLevel="4" x14ac:dyDescent="0.2">
      <c r="A33" s="204" t="s">
        <v>578</v>
      </c>
      <c r="B33" s="204" t="s">
        <v>579</v>
      </c>
      <c r="C33" s="204" t="s">
        <v>586</v>
      </c>
      <c r="D33" s="204" t="s">
        <v>587</v>
      </c>
      <c r="E33" s="204" t="s">
        <v>588</v>
      </c>
      <c r="F33" s="204" t="s">
        <v>589</v>
      </c>
      <c r="G33" s="204" t="s">
        <v>376</v>
      </c>
      <c r="H33" s="204" t="s">
        <v>377</v>
      </c>
      <c r="I33" s="199">
        <v>30960.38</v>
      </c>
    </row>
    <row r="34" spans="1:9" outlineLevel="4" x14ac:dyDescent="0.2">
      <c r="A34" s="204" t="s">
        <v>578</v>
      </c>
      <c r="B34" s="204" t="s">
        <v>579</v>
      </c>
      <c r="C34" s="204" t="s">
        <v>586</v>
      </c>
      <c r="D34" s="204" t="s">
        <v>587</v>
      </c>
      <c r="E34" s="204" t="s">
        <v>588</v>
      </c>
      <c r="F34" s="204" t="s">
        <v>589</v>
      </c>
      <c r="G34" s="204" t="s">
        <v>378</v>
      </c>
      <c r="H34" s="204" t="s">
        <v>379</v>
      </c>
      <c r="I34" s="199">
        <v>2628</v>
      </c>
    </row>
    <row r="35" spans="1:9" outlineLevel="4" x14ac:dyDescent="0.2">
      <c r="A35" s="204" t="s">
        <v>578</v>
      </c>
      <c r="B35" s="204" t="s">
        <v>579</v>
      </c>
      <c r="C35" s="204" t="s">
        <v>586</v>
      </c>
      <c r="D35" s="204" t="s">
        <v>587</v>
      </c>
      <c r="E35" s="204" t="s">
        <v>588</v>
      </c>
      <c r="F35" s="204" t="s">
        <v>589</v>
      </c>
      <c r="G35" s="204" t="s">
        <v>380</v>
      </c>
      <c r="H35" s="204" t="s">
        <v>381</v>
      </c>
      <c r="I35" s="199">
        <v>56972.06</v>
      </c>
    </row>
    <row r="36" spans="1:9" outlineLevel="4" x14ac:dyDescent="0.2">
      <c r="A36" s="204" t="s">
        <v>578</v>
      </c>
      <c r="B36" s="204" t="s">
        <v>579</v>
      </c>
      <c r="C36" s="204" t="s">
        <v>586</v>
      </c>
      <c r="D36" s="204" t="s">
        <v>587</v>
      </c>
      <c r="E36" s="204" t="s">
        <v>588</v>
      </c>
      <c r="F36" s="204" t="s">
        <v>589</v>
      </c>
      <c r="G36" s="204" t="s">
        <v>382</v>
      </c>
      <c r="H36" s="204" t="s">
        <v>383</v>
      </c>
      <c r="I36" s="199">
        <v>2057.16</v>
      </c>
    </row>
    <row r="37" spans="1:9" outlineLevel="4" x14ac:dyDescent="0.2">
      <c r="A37" s="204" t="s">
        <v>578</v>
      </c>
      <c r="B37" s="204" t="s">
        <v>579</v>
      </c>
      <c r="C37" s="204" t="s">
        <v>586</v>
      </c>
      <c r="D37" s="204" t="s">
        <v>587</v>
      </c>
      <c r="E37" s="204" t="s">
        <v>588</v>
      </c>
      <c r="F37" s="204" t="s">
        <v>589</v>
      </c>
      <c r="G37" s="204" t="s">
        <v>384</v>
      </c>
      <c r="H37" s="204" t="s">
        <v>385</v>
      </c>
      <c r="I37" s="199">
        <v>810.74</v>
      </c>
    </row>
    <row r="38" spans="1:9" outlineLevel="4" x14ac:dyDescent="0.2">
      <c r="A38" s="204" t="s">
        <v>578</v>
      </c>
      <c r="B38" s="204" t="s">
        <v>579</v>
      </c>
      <c r="C38" s="204" t="s">
        <v>586</v>
      </c>
      <c r="D38" s="204" t="s">
        <v>587</v>
      </c>
      <c r="E38" s="204" t="s">
        <v>588</v>
      </c>
      <c r="F38" s="204" t="s">
        <v>589</v>
      </c>
      <c r="G38" s="204" t="s">
        <v>386</v>
      </c>
      <c r="H38" s="204" t="s">
        <v>387</v>
      </c>
      <c r="I38" s="199">
        <v>330</v>
      </c>
    </row>
    <row r="39" spans="1:9" outlineLevel="4" x14ac:dyDescent="0.2">
      <c r="A39" s="204" t="s">
        <v>578</v>
      </c>
      <c r="B39" s="204" t="s">
        <v>579</v>
      </c>
      <c r="C39" s="204" t="s">
        <v>586</v>
      </c>
      <c r="D39" s="204" t="s">
        <v>587</v>
      </c>
      <c r="E39" s="204" t="s">
        <v>588</v>
      </c>
      <c r="F39" s="204" t="s">
        <v>589</v>
      </c>
      <c r="G39" s="204" t="s">
        <v>388</v>
      </c>
      <c r="H39" s="204" t="s">
        <v>389</v>
      </c>
      <c r="I39" s="199">
        <v>1253.68</v>
      </c>
    </row>
    <row r="40" spans="1:9" outlineLevel="4" x14ac:dyDescent="0.2">
      <c r="A40" s="204" t="s">
        <v>578</v>
      </c>
      <c r="B40" s="204" t="s">
        <v>579</v>
      </c>
      <c r="C40" s="204" t="s">
        <v>586</v>
      </c>
      <c r="D40" s="204" t="s">
        <v>587</v>
      </c>
      <c r="E40" s="204" t="s">
        <v>588</v>
      </c>
      <c r="F40" s="204" t="s">
        <v>589</v>
      </c>
      <c r="G40" s="204" t="s">
        <v>390</v>
      </c>
      <c r="H40" s="204" t="s">
        <v>391</v>
      </c>
      <c r="I40" s="199">
        <v>5782.2</v>
      </c>
    </row>
    <row r="41" spans="1:9" outlineLevel="4" x14ac:dyDescent="0.2">
      <c r="A41" s="204" t="s">
        <v>578</v>
      </c>
      <c r="B41" s="204" t="s">
        <v>579</v>
      </c>
      <c r="C41" s="204" t="s">
        <v>586</v>
      </c>
      <c r="D41" s="204" t="s">
        <v>587</v>
      </c>
      <c r="E41" s="204" t="s">
        <v>588</v>
      </c>
      <c r="F41" s="204" t="s">
        <v>589</v>
      </c>
      <c r="G41" s="204" t="s">
        <v>392</v>
      </c>
      <c r="H41" s="204" t="s">
        <v>393</v>
      </c>
      <c r="I41" s="199">
        <v>216.93</v>
      </c>
    </row>
    <row r="42" spans="1:9" outlineLevel="4" x14ac:dyDescent="0.2">
      <c r="A42" s="204" t="s">
        <v>578</v>
      </c>
      <c r="B42" s="204" t="s">
        <v>579</v>
      </c>
      <c r="C42" s="204" t="s">
        <v>586</v>
      </c>
      <c r="D42" s="204" t="s">
        <v>587</v>
      </c>
      <c r="E42" s="204" t="s">
        <v>588</v>
      </c>
      <c r="F42" s="204" t="s">
        <v>589</v>
      </c>
      <c r="G42" s="204" t="s">
        <v>394</v>
      </c>
      <c r="H42" s="204" t="s">
        <v>395</v>
      </c>
      <c r="I42" s="199">
        <v>606.11</v>
      </c>
    </row>
    <row r="43" spans="1:9" outlineLevel="4" x14ac:dyDescent="0.2">
      <c r="A43" s="204" t="s">
        <v>578</v>
      </c>
      <c r="B43" s="204" t="s">
        <v>579</v>
      </c>
      <c r="C43" s="204" t="s">
        <v>586</v>
      </c>
      <c r="D43" s="204" t="s">
        <v>587</v>
      </c>
      <c r="E43" s="204" t="s">
        <v>588</v>
      </c>
      <c r="F43" s="204" t="s">
        <v>589</v>
      </c>
      <c r="G43" s="204" t="s">
        <v>396</v>
      </c>
      <c r="H43" s="204" t="s">
        <v>397</v>
      </c>
      <c r="I43" s="199">
        <v>2883.95</v>
      </c>
    </row>
    <row r="44" spans="1:9" outlineLevel="4" x14ac:dyDescent="0.2">
      <c r="A44" s="204" t="s">
        <v>578</v>
      </c>
      <c r="B44" s="204" t="s">
        <v>579</v>
      </c>
      <c r="C44" s="204" t="s">
        <v>586</v>
      </c>
      <c r="D44" s="204" t="s">
        <v>587</v>
      </c>
      <c r="E44" s="204" t="s">
        <v>588</v>
      </c>
      <c r="F44" s="204" t="s">
        <v>589</v>
      </c>
      <c r="G44" s="204" t="s">
        <v>398</v>
      </c>
      <c r="H44" s="204" t="s">
        <v>399</v>
      </c>
      <c r="I44" s="199">
        <v>180</v>
      </c>
    </row>
    <row r="45" spans="1:9" outlineLevel="4" x14ac:dyDescent="0.2">
      <c r="A45" s="204" t="s">
        <v>578</v>
      </c>
      <c r="B45" s="204" t="s">
        <v>579</v>
      </c>
      <c r="C45" s="204" t="s">
        <v>586</v>
      </c>
      <c r="D45" s="204" t="s">
        <v>587</v>
      </c>
      <c r="E45" s="204" t="s">
        <v>588</v>
      </c>
      <c r="F45" s="204" t="s">
        <v>589</v>
      </c>
      <c r="G45" s="204" t="s">
        <v>400</v>
      </c>
      <c r="H45" s="204" t="s">
        <v>401</v>
      </c>
      <c r="I45" s="199">
        <v>59747.43</v>
      </c>
    </row>
    <row r="46" spans="1:9" outlineLevel="4" x14ac:dyDescent="0.2">
      <c r="A46" s="204" t="s">
        <v>578</v>
      </c>
      <c r="B46" s="204" t="s">
        <v>579</v>
      </c>
      <c r="C46" s="204" t="s">
        <v>586</v>
      </c>
      <c r="D46" s="204" t="s">
        <v>587</v>
      </c>
      <c r="E46" s="204" t="s">
        <v>588</v>
      </c>
      <c r="F46" s="204" t="s">
        <v>589</v>
      </c>
      <c r="G46" s="204" t="s">
        <v>402</v>
      </c>
      <c r="H46" s="204" t="s">
        <v>403</v>
      </c>
      <c r="I46" s="199">
        <v>7217.46</v>
      </c>
    </row>
    <row r="47" spans="1:9" outlineLevel="4" x14ac:dyDescent="0.2">
      <c r="A47" s="204" t="s">
        <v>578</v>
      </c>
      <c r="B47" s="204" t="s">
        <v>579</v>
      </c>
      <c r="C47" s="204" t="s">
        <v>586</v>
      </c>
      <c r="D47" s="204" t="s">
        <v>587</v>
      </c>
      <c r="E47" s="204" t="s">
        <v>588</v>
      </c>
      <c r="F47" s="204" t="s">
        <v>589</v>
      </c>
      <c r="G47" s="204" t="s">
        <v>404</v>
      </c>
      <c r="H47" s="204" t="s">
        <v>405</v>
      </c>
      <c r="I47" s="199">
        <v>3450</v>
      </c>
    </row>
    <row r="48" spans="1:9" outlineLevel="4" x14ac:dyDescent="0.2">
      <c r="A48" s="204" t="s">
        <v>578</v>
      </c>
      <c r="B48" s="204" t="s">
        <v>579</v>
      </c>
      <c r="C48" s="204" t="s">
        <v>586</v>
      </c>
      <c r="D48" s="204" t="s">
        <v>587</v>
      </c>
      <c r="E48" s="204" t="s">
        <v>588</v>
      </c>
      <c r="F48" s="204" t="s">
        <v>589</v>
      </c>
      <c r="G48" s="204" t="s">
        <v>406</v>
      </c>
      <c r="H48" s="204" t="s">
        <v>407</v>
      </c>
      <c r="I48" s="199">
        <v>14696.11</v>
      </c>
    </row>
    <row r="49" spans="1:9" outlineLevel="4" x14ac:dyDescent="0.2">
      <c r="A49" s="204" t="s">
        <v>578</v>
      </c>
      <c r="B49" s="204" t="s">
        <v>579</v>
      </c>
      <c r="C49" s="204" t="s">
        <v>586</v>
      </c>
      <c r="D49" s="204" t="s">
        <v>587</v>
      </c>
      <c r="E49" s="204" t="s">
        <v>588</v>
      </c>
      <c r="F49" s="204" t="s">
        <v>589</v>
      </c>
      <c r="G49" s="204" t="s">
        <v>408</v>
      </c>
      <c r="H49" s="204" t="s">
        <v>409</v>
      </c>
      <c r="I49" s="199">
        <v>13605</v>
      </c>
    </row>
    <row r="50" spans="1:9" outlineLevel="4" x14ac:dyDescent="0.2">
      <c r="A50" s="204" t="s">
        <v>578</v>
      </c>
      <c r="B50" s="204" t="s">
        <v>579</v>
      </c>
      <c r="C50" s="204" t="s">
        <v>586</v>
      </c>
      <c r="D50" s="204" t="s">
        <v>587</v>
      </c>
      <c r="E50" s="204" t="s">
        <v>588</v>
      </c>
      <c r="F50" s="204" t="s">
        <v>589</v>
      </c>
      <c r="G50" s="204" t="s">
        <v>318</v>
      </c>
      <c r="H50" s="204" t="s">
        <v>319</v>
      </c>
      <c r="I50" s="199">
        <v>1332</v>
      </c>
    </row>
    <row r="51" spans="1:9" outlineLevel="4" x14ac:dyDescent="0.2">
      <c r="A51" s="204" t="s">
        <v>578</v>
      </c>
      <c r="B51" s="204" t="s">
        <v>579</v>
      </c>
      <c r="C51" s="204" t="s">
        <v>586</v>
      </c>
      <c r="D51" s="204" t="s">
        <v>587</v>
      </c>
      <c r="E51" s="204" t="s">
        <v>588</v>
      </c>
      <c r="F51" s="204" t="s">
        <v>589</v>
      </c>
      <c r="G51" s="204" t="s">
        <v>410</v>
      </c>
      <c r="H51" s="204" t="s">
        <v>411</v>
      </c>
      <c r="I51" s="199">
        <v>25907.16</v>
      </c>
    </row>
    <row r="52" spans="1:9" outlineLevel="4" x14ac:dyDescent="0.2">
      <c r="A52" s="204" t="s">
        <v>578</v>
      </c>
      <c r="B52" s="204" t="s">
        <v>579</v>
      </c>
      <c r="C52" s="204" t="s">
        <v>586</v>
      </c>
      <c r="D52" s="204" t="s">
        <v>587</v>
      </c>
      <c r="E52" s="204" t="s">
        <v>588</v>
      </c>
      <c r="F52" s="204" t="s">
        <v>589</v>
      </c>
      <c r="G52" s="204" t="s">
        <v>412</v>
      </c>
      <c r="H52" s="204" t="s">
        <v>413</v>
      </c>
      <c r="I52" s="199">
        <v>2279.33</v>
      </c>
    </row>
    <row r="53" spans="1:9" outlineLevel="4" x14ac:dyDescent="0.2">
      <c r="A53" s="204" t="s">
        <v>578</v>
      </c>
      <c r="B53" s="204" t="s">
        <v>579</v>
      </c>
      <c r="C53" s="204" t="s">
        <v>586</v>
      </c>
      <c r="D53" s="204" t="s">
        <v>587</v>
      </c>
      <c r="E53" s="204" t="s">
        <v>588</v>
      </c>
      <c r="F53" s="204" t="s">
        <v>589</v>
      </c>
      <c r="G53" s="204" t="s">
        <v>443</v>
      </c>
      <c r="H53" s="204" t="s">
        <v>444</v>
      </c>
      <c r="I53" s="199">
        <v>11404.11</v>
      </c>
    </row>
    <row r="54" spans="1:9" outlineLevel="4" x14ac:dyDescent="0.2">
      <c r="A54" s="204" t="s">
        <v>578</v>
      </c>
      <c r="B54" s="204" t="s">
        <v>579</v>
      </c>
      <c r="C54" s="204" t="s">
        <v>586</v>
      </c>
      <c r="D54" s="204" t="s">
        <v>587</v>
      </c>
      <c r="E54" s="204" t="s">
        <v>588</v>
      </c>
      <c r="F54" s="204" t="s">
        <v>589</v>
      </c>
      <c r="G54" s="204" t="s">
        <v>359</v>
      </c>
      <c r="H54" s="204" t="s">
        <v>360</v>
      </c>
      <c r="I54" s="199">
        <v>26974.53</v>
      </c>
    </row>
    <row r="55" spans="1:9" outlineLevel="4" x14ac:dyDescent="0.2">
      <c r="A55" s="204" t="s">
        <v>578</v>
      </c>
      <c r="B55" s="204" t="s">
        <v>579</v>
      </c>
      <c r="C55" s="204" t="s">
        <v>586</v>
      </c>
      <c r="D55" s="204" t="s">
        <v>587</v>
      </c>
      <c r="E55" s="204" t="s">
        <v>588</v>
      </c>
      <c r="F55" s="204" t="s">
        <v>589</v>
      </c>
      <c r="G55" s="204" t="s">
        <v>445</v>
      </c>
      <c r="H55" s="204" t="s">
        <v>446</v>
      </c>
      <c r="I55" s="199">
        <v>742.5</v>
      </c>
    </row>
    <row r="56" spans="1:9" outlineLevel="4" x14ac:dyDescent="0.2">
      <c r="A56" s="204" t="s">
        <v>578</v>
      </c>
      <c r="B56" s="204" t="s">
        <v>579</v>
      </c>
      <c r="C56" s="204" t="s">
        <v>586</v>
      </c>
      <c r="D56" s="204" t="s">
        <v>587</v>
      </c>
      <c r="E56" s="204" t="s">
        <v>588</v>
      </c>
      <c r="F56" s="204" t="s">
        <v>589</v>
      </c>
      <c r="G56" s="204" t="s">
        <v>414</v>
      </c>
      <c r="H56" s="204" t="s">
        <v>415</v>
      </c>
      <c r="I56" s="199">
        <v>2781.75</v>
      </c>
    </row>
    <row r="57" spans="1:9" outlineLevel="4" x14ac:dyDescent="0.2">
      <c r="A57" s="204" t="s">
        <v>578</v>
      </c>
      <c r="B57" s="204" t="s">
        <v>579</v>
      </c>
      <c r="C57" s="204" t="s">
        <v>586</v>
      </c>
      <c r="D57" s="204" t="s">
        <v>587</v>
      </c>
      <c r="E57" s="204" t="s">
        <v>588</v>
      </c>
      <c r="F57" s="204" t="s">
        <v>589</v>
      </c>
      <c r="G57" s="204" t="s">
        <v>447</v>
      </c>
      <c r="H57" s="204" t="s">
        <v>448</v>
      </c>
      <c r="I57" s="199">
        <v>8504.69</v>
      </c>
    </row>
    <row r="58" spans="1:9" outlineLevel="4" x14ac:dyDescent="0.2">
      <c r="A58" s="204" t="s">
        <v>578</v>
      </c>
      <c r="B58" s="204" t="s">
        <v>579</v>
      </c>
      <c r="C58" s="204" t="s">
        <v>586</v>
      </c>
      <c r="D58" s="204" t="s">
        <v>587</v>
      </c>
      <c r="E58" s="204" t="s">
        <v>588</v>
      </c>
      <c r="F58" s="204" t="s">
        <v>589</v>
      </c>
      <c r="G58" s="204" t="s">
        <v>449</v>
      </c>
      <c r="H58" s="204" t="s">
        <v>450</v>
      </c>
      <c r="I58" s="199">
        <v>479.55</v>
      </c>
    </row>
    <row r="59" spans="1:9" outlineLevel="4" x14ac:dyDescent="0.2">
      <c r="A59" s="204" t="s">
        <v>578</v>
      </c>
      <c r="B59" s="204" t="s">
        <v>579</v>
      </c>
      <c r="C59" s="204" t="s">
        <v>586</v>
      </c>
      <c r="D59" s="204" t="s">
        <v>587</v>
      </c>
      <c r="E59" s="204" t="s">
        <v>588</v>
      </c>
      <c r="F59" s="204" t="s">
        <v>589</v>
      </c>
      <c r="G59" s="204" t="s">
        <v>416</v>
      </c>
      <c r="H59" s="204" t="s">
        <v>417</v>
      </c>
      <c r="I59" s="199">
        <v>24880</v>
      </c>
    </row>
    <row r="60" spans="1:9" outlineLevel="4" x14ac:dyDescent="0.2">
      <c r="A60" s="204" t="s">
        <v>578</v>
      </c>
      <c r="B60" s="204" t="s">
        <v>579</v>
      </c>
      <c r="C60" s="204" t="s">
        <v>586</v>
      </c>
      <c r="D60" s="204" t="s">
        <v>587</v>
      </c>
      <c r="E60" s="204" t="s">
        <v>588</v>
      </c>
      <c r="F60" s="204" t="s">
        <v>589</v>
      </c>
      <c r="G60" s="204" t="s">
        <v>361</v>
      </c>
      <c r="H60" s="204" t="s">
        <v>362</v>
      </c>
      <c r="I60" s="199">
        <v>62.06</v>
      </c>
    </row>
    <row r="61" spans="1:9" outlineLevel="4" x14ac:dyDescent="0.2">
      <c r="A61" s="204" t="s">
        <v>578</v>
      </c>
      <c r="B61" s="204" t="s">
        <v>579</v>
      </c>
      <c r="C61" s="204" t="s">
        <v>586</v>
      </c>
      <c r="D61" s="204" t="s">
        <v>587</v>
      </c>
      <c r="E61" s="204" t="s">
        <v>588</v>
      </c>
      <c r="F61" s="204" t="s">
        <v>589</v>
      </c>
      <c r="G61" s="204" t="s">
        <v>418</v>
      </c>
      <c r="H61" s="204" t="s">
        <v>419</v>
      </c>
      <c r="I61" s="199">
        <v>7558.28</v>
      </c>
    </row>
    <row r="62" spans="1:9" outlineLevel="4" x14ac:dyDescent="0.2">
      <c r="A62" s="204" t="s">
        <v>578</v>
      </c>
      <c r="B62" s="204" t="s">
        <v>579</v>
      </c>
      <c r="C62" s="204" t="s">
        <v>586</v>
      </c>
      <c r="D62" s="204" t="s">
        <v>587</v>
      </c>
      <c r="E62" s="204" t="s">
        <v>588</v>
      </c>
      <c r="F62" s="204" t="s">
        <v>589</v>
      </c>
      <c r="G62" s="204" t="s">
        <v>420</v>
      </c>
      <c r="H62" s="204" t="s">
        <v>421</v>
      </c>
      <c r="I62" s="199">
        <v>5850</v>
      </c>
    </row>
    <row r="63" spans="1:9" outlineLevel="4" x14ac:dyDescent="0.2">
      <c r="A63" s="204" t="s">
        <v>578</v>
      </c>
      <c r="B63" s="204" t="s">
        <v>579</v>
      </c>
      <c r="C63" s="204" t="s">
        <v>586</v>
      </c>
      <c r="D63" s="204" t="s">
        <v>587</v>
      </c>
      <c r="E63" s="204" t="s">
        <v>588</v>
      </c>
      <c r="F63" s="204" t="s">
        <v>589</v>
      </c>
      <c r="G63" s="204" t="s">
        <v>307</v>
      </c>
      <c r="H63" s="204" t="s">
        <v>308</v>
      </c>
      <c r="I63" s="199">
        <v>8155.83</v>
      </c>
    </row>
    <row r="64" spans="1:9" outlineLevel="4" x14ac:dyDescent="0.2">
      <c r="A64" s="204" t="s">
        <v>578</v>
      </c>
      <c r="B64" s="204" t="s">
        <v>579</v>
      </c>
      <c r="C64" s="204" t="s">
        <v>586</v>
      </c>
      <c r="D64" s="204" t="s">
        <v>587</v>
      </c>
      <c r="E64" s="204" t="s">
        <v>588</v>
      </c>
      <c r="F64" s="204" t="s">
        <v>589</v>
      </c>
      <c r="G64" s="204" t="s">
        <v>422</v>
      </c>
      <c r="H64" s="204" t="s">
        <v>423</v>
      </c>
      <c r="I64" s="199">
        <v>4896.8999999999996</v>
      </c>
    </row>
    <row r="65" spans="1:9" outlineLevel="4" x14ac:dyDescent="0.2">
      <c r="A65" s="204" t="s">
        <v>578</v>
      </c>
      <c r="B65" s="204" t="s">
        <v>579</v>
      </c>
      <c r="C65" s="204" t="s">
        <v>586</v>
      </c>
      <c r="D65" s="204" t="s">
        <v>587</v>
      </c>
      <c r="E65" s="204" t="s">
        <v>588</v>
      </c>
      <c r="F65" s="204" t="s">
        <v>589</v>
      </c>
      <c r="G65" s="204" t="s">
        <v>424</v>
      </c>
      <c r="H65" s="204" t="s">
        <v>425</v>
      </c>
      <c r="I65" s="199">
        <v>307.31</v>
      </c>
    </row>
    <row r="66" spans="1:9" outlineLevel="4" x14ac:dyDescent="0.2">
      <c r="A66" s="204" t="s">
        <v>578</v>
      </c>
      <c r="B66" s="204" t="s">
        <v>579</v>
      </c>
      <c r="C66" s="204" t="s">
        <v>586</v>
      </c>
      <c r="D66" s="204" t="s">
        <v>587</v>
      </c>
      <c r="E66" s="204" t="s">
        <v>588</v>
      </c>
      <c r="F66" s="204" t="s">
        <v>589</v>
      </c>
      <c r="G66" s="204" t="s">
        <v>488</v>
      </c>
      <c r="H66" s="204" t="s">
        <v>489</v>
      </c>
      <c r="I66" s="199">
        <v>999.67</v>
      </c>
    </row>
    <row r="67" spans="1:9" outlineLevel="4" x14ac:dyDescent="0.2">
      <c r="A67" s="204" t="s">
        <v>578</v>
      </c>
      <c r="B67" s="204" t="s">
        <v>579</v>
      </c>
      <c r="C67" s="204" t="s">
        <v>586</v>
      </c>
      <c r="D67" s="204" t="s">
        <v>587</v>
      </c>
      <c r="E67" s="204" t="s">
        <v>588</v>
      </c>
      <c r="F67" s="204" t="s">
        <v>589</v>
      </c>
      <c r="G67" s="204" t="s">
        <v>426</v>
      </c>
      <c r="H67" s="204" t="s">
        <v>427</v>
      </c>
      <c r="I67" s="199">
        <v>5134.43</v>
      </c>
    </row>
    <row r="68" spans="1:9" outlineLevel="4" x14ac:dyDescent="0.2">
      <c r="A68" s="204" t="s">
        <v>578</v>
      </c>
      <c r="B68" s="204" t="s">
        <v>579</v>
      </c>
      <c r="C68" s="204" t="s">
        <v>586</v>
      </c>
      <c r="D68" s="204" t="s">
        <v>587</v>
      </c>
      <c r="E68" s="204" t="s">
        <v>588</v>
      </c>
      <c r="F68" s="204" t="s">
        <v>589</v>
      </c>
      <c r="G68" s="204" t="s">
        <v>363</v>
      </c>
      <c r="H68" s="204" t="s">
        <v>364</v>
      </c>
      <c r="I68" s="199">
        <v>500</v>
      </c>
    </row>
    <row r="69" spans="1:9" outlineLevel="4" x14ac:dyDescent="0.2">
      <c r="A69" s="204" t="s">
        <v>578</v>
      </c>
      <c r="B69" s="204" t="s">
        <v>579</v>
      </c>
      <c r="C69" s="204" t="s">
        <v>586</v>
      </c>
      <c r="D69" s="204" t="s">
        <v>587</v>
      </c>
      <c r="E69" s="204" t="s">
        <v>588</v>
      </c>
      <c r="F69" s="204" t="s">
        <v>589</v>
      </c>
      <c r="G69" s="204" t="s">
        <v>365</v>
      </c>
      <c r="H69" s="204" t="s">
        <v>366</v>
      </c>
      <c r="I69" s="199">
        <v>7093.09</v>
      </c>
    </row>
    <row r="70" spans="1:9" outlineLevel="4" x14ac:dyDescent="0.2">
      <c r="A70" s="204" t="s">
        <v>578</v>
      </c>
      <c r="B70" s="204" t="s">
        <v>579</v>
      </c>
      <c r="C70" s="204" t="s">
        <v>586</v>
      </c>
      <c r="D70" s="204" t="s">
        <v>587</v>
      </c>
      <c r="E70" s="204" t="s">
        <v>588</v>
      </c>
      <c r="F70" s="204" t="s">
        <v>589</v>
      </c>
      <c r="G70" s="204" t="s">
        <v>428</v>
      </c>
      <c r="H70" s="204" t="s">
        <v>429</v>
      </c>
      <c r="I70" s="199">
        <v>2131.13</v>
      </c>
    </row>
    <row r="71" spans="1:9" outlineLevel="4" x14ac:dyDescent="0.2">
      <c r="A71" s="204" t="s">
        <v>578</v>
      </c>
      <c r="B71" s="204" t="s">
        <v>579</v>
      </c>
      <c r="C71" s="204" t="s">
        <v>586</v>
      </c>
      <c r="D71" s="204" t="s">
        <v>587</v>
      </c>
      <c r="E71" s="204" t="s">
        <v>588</v>
      </c>
      <c r="F71" s="204" t="s">
        <v>589</v>
      </c>
      <c r="G71" s="204" t="s">
        <v>430</v>
      </c>
      <c r="H71" s="204" t="s">
        <v>431</v>
      </c>
      <c r="I71" s="199">
        <v>773.58</v>
      </c>
    </row>
    <row r="72" spans="1:9" outlineLevel="4" x14ac:dyDescent="0.2">
      <c r="A72" s="204" t="s">
        <v>578</v>
      </c>
      <c r="B72" s="204" t="s">
        <v>579</v>
      </c>
      <c r="C72" s="204" t="s">
        <v>586</v>
      </c>
      <c r="D72" s="204" t="s">
        <v>587</v>
      </c>
      <c r="E72" s="204" t="s">
        <v>588</v>
      </c>
      <c r="F72" s="204" t="s">
        <v>589</v>
      </c>
      <c r="G72" s="204" t="s">
        <v>320</v>
      </c>
      <c r="H72" s="204" t="s">
        <v>321</v>
      </c>
      <c r="I72" s="199">
        <v>3406.72</v>
      </c>
    </row>
    <row r="73" spans="1:9" outlineLevel="4" x14ac:dyDescent="0.2">
      <c r="A73" s="204" t="s">
        <v>578</v>
      </c>
      <c r="B73" s="204" t="s">
        <v>579</v>
      </c>
      <c r="C73" s="204" t="s">
        <v>586</v>
      </c>
      <c r="D73" s="204" t="s">
        <v>587</v>
      </c>
      <c r="E73" s="204" t="s">
        <v>588</v>
      </c>
      <c r="F73" s="204" t="s">
        <v>589</v>
      </c>
      <c r="G73" s="204" t="s">
        <v>322</v>
      </c>
      <c r="H73" s="204" t="s">
        <v>323</v>
      </c>
      <c r="I73" s="199">
        <v>550.05999999999995</v>
      </c>
    </row>
    <row r="74" spans="1:9" outlineLevel="4" x14ac:dyDescent="0.2">
      <c r="A74" s="204" t="s">
        <v>578</v>
      </c>
      <c r="B74" s="204" t="s">
        <v>579</v>
      </c>
      <c r="C74" s="204" t="s">
        <v>586</v>
      </c>
      <c r="D74" s="204" t="s">
        <v>587</v>
      </c>
      <c r="E74" s="204" t="s">
        <v>588</v>
      </c>
      <c r="F74" s="204" t="s">
        <v>589</v>
      </c>
      <c r="G74" s="204" t="s">
        <v>324</v>
      </c>
      <c r="H74" s="204" t="s">
        <v>325</v>
      </c>
      <c r="I74" s="199">
        <v>4966.8999999999996</v>
      </c>
    </row>
    <row r="75" spans="1:9" outlineLevel="4" x14ac:dyDescent="0.2">
      <c r="A75" s="204" t="s">
        <v>578</v>
      </c>
      <c r="B75" s="204" t="s">
        <v>579</v>
      </c>
      <c r="C75" s="204" t="s">
        <v>586</v>
      </c>
      <c r="D75" s="204" t="s">
        <v>587</v>
      </c>
      <c r="E75" s="204" t="s">
        <v>588</v>
      </c>
      <c r="F75" s="204" t="s">
        <v>589</v>
      </c>
      <c r="G75" s="204" t="s">
        <v>453</v>
      </c>
      <c r="H75" s="204" t="s">
        <v>454</v>
      </c>
      <c r="I75" s="199">
        <v>525</v>
      </c>
    </row>
    <row r="76" spans="1:9" outlineLevel="4" x14ac:dyDescent="0.2">
      <c r="A76" s="204" t="s">
        <v>578</v>
      </c>
      <c r="B76" s="204" t="s">
        <v>579</v>
      </c>
      <c r="C76" s="204" t="s">
        <v>586</v>
      </c>
      <c r="D76" s="204" t="s">
        <v>587</v>
      </c>
      <c r="E76" s="204" t="s">
        <v>588</v>
      </c>
      <c r="F76" s="204" t="s">
        <v>589</v>
      </c>
      <c r="G76" s="204" t="s">
        <v>309</v>
      </c>
      <c r="H76" s="204" t="s">
        <v>310</v>
      </c>
      <c r="I76" s="199">
        <v>76771.94</v>
      </c>
    </row>
    <row r="77" spans="1:9" outlineLevel="4" x14ac:dyDescent="0.2">
      <c r="A77" s="204" t="s">
        <v>578</v>
      </c>
      <c r="B77" s="204" t="s">
        <v>579</v>
      </c>
      <c r="C77" s="204" t="s">
        <v>586</v>
      </c>
      <c r="D77" s="204" t="s">
        <v>587</v>
      </c>
      <c r="E77" s="204" t="s">
        <v>588</v>
      </c>
      <c r="F77" s="204" t="s">
        <v>589</v>
      </c>
      <c r="G77" s="204" t="s">
        <v>326</v>
      </c>
      <c r="H77" s="204" t="s">
        <v>327</v>
      </c>
      <c r="I77" s="199">
        <v>5380</v>
      </c>
    </row>
    <row r="78" spans="1:9" outlineLevel="4" x14ac:dyDescent="0.2">
      <c r="A78" s="204" t="s">
        <v>578</v>
      </c>
      <c r="B78" s="204" t="s">
        <v>579</v>
      </c>
      <c r="C78" s="204" t="s">
        <v>586</v>
      </c>
      <c r="D78" s="204" t="s">
        <v>587</v>
      </c>
      <c r="E78" s="204" t="s">
        <v>588</v>
      </c>
      <c r="F78" s="204" t="s">
        <v>589</v>
      </c>
      <c r="G78" s="204" t="s">
        <v>455</v>
      </c>
      <c r="H78" s="204" t="s">
        <v>456</v>
      </c>
      <c r="I78" s="199">
        <v>400</v>
      </c>
    </row>
    <row r="79" spans="1:9" outlineLevel="4" x14ac:dyDescent="0.2">
      <c r="A79" s="204" t="s">
        <v>578</v>
      </c>
      <c r="B79" s="204" t="s">
        <v>579</v>
      </c>
      <c r="C79" s="204" t="s">
        <v>586</v>
      </c>
      <c r="D79" s="204" t="s">
        <v>587</v>
      </c>
      <c r="E79" s="204" t="s">
        <v>588</v>
      </c>
      <c r="F79" s="204" t="s">
        <v>589</v>
      </c>
      <c r="G79" s="204" t="s">
        <v>457</v>
      </c>
      <c r="H79" s="204" t="s">
        <v>458</v>
      </c>
      <c r="I79" s="199">
        <v>23847.119999999999</v>
      </c>
    </row>
    <row r="80" spans="1:9" outlineLevel="4" x14ac:dyDescent="0.2">
      <c r="A80" s="204" t="s">
        <v>578</v>
      </c>
      <c r="B80" s="204" t="s">
        <v>579</v>
      </c>
      <c r="C80" s="204" t="s">
        <v>586</v>
      </c>
      <c r="D80" s="204" t="s">
        <v>587</v>
      </c>
      <c r="E80" s="204" t="s">
        <v>588</v>
      </c>
      <c r="F80" s="204" t="s">
        <v>589</v>
      </c>
      <c r="G80" s="204" t="s">
        <v>459</v>
      </c>
      <c r="H80" s="204" t="s">
        <v>460</v>
      </c>
      <c r="I80" s="199">
        <v>7564085.7999999998</v>
      </c>
    </row>
    <row r="81" spans="1:9" outlineLevel="4" x14ac:dyDescent="0.2">
      <c r="A81" s="204" t="s">
        <v>578</v>
      </c>
      <c r="B81" s="204" t="s">
        <v>579</v>
      </c>
      <c r="C81" s="204" t="s">
        <v>586</v>
      </c>
      <c r="D81" s="204" t="s">
        <v>587</v>
      </c>
      <c r="E81" s="204" t="s">
        <v>588</v>
      </c>
      <c r="F81" s="204" t="s">
        <v>589</v>
      </c>
      <c r="G81" s="204" t="s">
        <v>461</v>
      </c>
      <c r="H81" s="204" t="s">
        <v>462</v>
      </c>
      <c r="I81" s="199">
        <v>5729.5</v>
      </c>
    </row>
    <row r="82" spans="1:9" outlineLevel="4" x14ac:dyDescent="0.2">
      <c r="A82" s="204" t="s">
        <v>578</v>
      </c>
      <c r="B82" s="204" t="s">
        <v>579</v>
      </c>
      <c r="C82" s="204" t="s">
        <v>586</v>
      </c>
      <c r="D82" s="204" t="s">
        <v>587</v>
      </c>
      <c r="E82" s="204" t="s">
        <v>588</v>
      </c>
      <c r="F82" s="204" t="s">
        <v>589</v>
      </c>
      <c r="G82" s="204" t="s">
        <v>463</v>
      </c>
      <c r="H82" s="204" t="s">
        <v>464</v>
      </c>
      <c r="I82" s="199">
        <v>176989.18</v>
      </c>
    </row>
    <row r="83" spans="1:9" outlineLevel="4" x14ac:dyDescent="0.2">
      <c r="A83" s="204" t="s">
        <v>578</v>
      </c>
      <c r="B83" s="204" t="s">
        <v>579</v>
      </c>
      <c r="C83" s="204" t="s">
        <v>586</v>
      </c>
      <c r="D83" s="204" t="s">
        <v>587</v>
      </c>
      <c r="E83" s="204" t="s">
        <v>588</v>
      </c>
      <c r="F83" s="204" t="s">
        <v>589</v>
      </c>
      <c r="G83" s="204" t="s">
        <v>465</v>
      </c>
      <c r="H83" s="204" t="s">
        <v>466</v>
      </c>
      <c r="I83" s="199">
        <v>40467.660000000003</v>
      </c>
    </row>
    <row r="84" spans="1:9" outlineLevel="4" x14ac:dyDescent="0.2">
      <c r="A84" s="204" t="s">
        <v>578</v>
      </c>
      <c r="B84" s="204" t="s">
        <v>579</v>
      </c>
      <c r="C84" s="204" t="s">
        <v>586</v>
      </c>
      <c r="D84" s="204" t="s">
        <v>587</v>
      </c>
      <c r="E84" s="204" t="s">
        <v>588</v>
      </c>
      <c r="F84" s="204" t="s">
        <v>589</v>
      </c>
      <c r="G84" s="204" t="s">
        <v>467</v>
      </c>
      <c r="H84" s="204" t="s">
        <v>468</v>
      </c>
      <c r="I84" s="199">
        <v>14</v>
      </c>
    </row>
    <row r="85" spans="1:9" outlineLevel="4" x14ac:dyDescent="0.2">
      <c r="A85" s="204" t="s">
        <v>578</v>
      </c>
      <c r="B85" s="204" t="s">
        <v>579</v>
      </c>
      <c r="C85" s="204" t="s">
        <v>586</v>
      </c>
      <c r="D85" s="204" t="s">
        <v>587</v>
      </c>
      <c r="E85" s="204" t="s">
        <v>588</v>
      </c>
      <c r="F85" s="204" t="s">
        <v>589</v>
      </c>
      <c r="G85" s="204" t="s">
        <v>328</v>
      </c>
      <c r="H85" s="204" t="s">
        <v>329</v>
      </c>
      <c r="I85" s="199">
        <v>30139</v>
      </c>
    </row>
    <row r="86" spans="1:9" outlineLevel="4" x14ac:dyDescent="0.2">
      <c r="A86" s="204" t="s">
        <v>578</v>
      </c>
      <c r="B86" s="204" t="s">
        <v>579</v>
      </c>
      <c r="C86" s="204" t="s">
        <v>586</v>
      </c>
      <c r="D86" s="204" t="s">
        <v>587</v>
      </c>
      <c r="E86" s="204" t="s">
        <v>588</v>
      </c>
      <c r="F86" s="204" t="s">
        <v>589</v>
      </c>
      <c r="G86" s="204" t="s">
        <v>330</v>
      </c>
      <c r="H86" s="204" t="s">
        <v>331</v>
      </c>
      <c r="I86" s="199">
        <v>38700</v>
      </c>
    </row>
    <row r="87" spans="1:9" outlineLevel="4" x14ac:dyDescent="0.2">
      <c r="A87" s="204" t="s">
        <v>578</v>
      </c>
      <c r="B87" s="204" t="s">
        <v>579</v>
      </c>
      <c r="C87" s="204" t="s">
        <v>586</v>
      </c>
      <c r="D87" s="204" t="s">
        <v>587</v>
      </c>
      <c r="E87" s="204" t="s">
        <v>588</v>
      </c>
      <c r="F87" s="204" t="s">
        <v>589</v>
      </c>
      <c r="G87" s="204" t="s">
        <v>332</v>
      </c>
      <c r="H87" s="204" t="s">
        <v>333</v>
      </c>
      <c r="I87" s="199">
        <v>8160</v>
      </c>
    </row>
    <row r="88" spans="1:9" outlineLevel="4" x14ac:dyDescent="0.2">
      <c r="A88" s="204" t="s">
        <v>578</v>
      </c>
      <c r="B88" s="204" t="s">
        <v>579</v>
      </c>
      <c r="C88" s="204" t="s">
        <v>586</v>
      </c>
      <c r="D88" s="204" t="s">
        <v>587</v>
      </c>
      <c r="E88" s="204" t="s">
        <v>588</v>
      </c>
      <c r="F88" s="204" t="s">
        <v>589</v>
      </c>
      <c r="G88" s="204" t="s">
        <v>469</v>
      </c>
      <c r="H88" s="204" t="s">
        <v>470</v>
      </c>
      <c r="I88" s="199">
        <v>8631.27</v>
      </c>
    </row>
    <row r="89" spans="1:9" outlineLevel="4" x14ac:dyDescent="0.2">
      <c r="A89" s="204" t="s">
        <v>578</v>
      </c>
      <c r="B89" s="204" t="s">
        <v>579</v>
      </c>
      <c r="C89" s="204" t="s">
        <v>586</v>
      </c>
      <c r="D89" s="204" t="s">
        <v>587</v>
      </c>
      <c r="E89" s="204" t="s">
        <v>588</v>
      </c>
      <c r="F89" s="204" t="s">
        <v>589</v>
      </c>
      <c r="G89" s="204" t="s">
        <v>367</v>
      </c>
      <c r="H89" s="204" t="s">
        <v>368</v>
      </c>
      <c r="I89" s="199">
        <v>3000</v>
      </c>
    </row>
    <row r="90" spans="1:9" outlineLevel="4" x14ac:dyDescent="0.2">
      <c r="A90" s="204" t="s">
        <v>578</v>
      </c>
      <c r="B90" s="204" t="s">
        <v>579</v>
      </c>
      <c r="C90" s="204" t="s">
        <v>586</v>
      </c>
      <c r="D90" s="204" t="s">
        <v>587</v>
      </c>
      <c r="E90" s="204" t="s">
        <v>588</v>
      </c>
      <c r="F90" s="204" t="s">
        <v>589</v>
      </c>
      <c r="G90" s="204" t="s">
        <v>334</v>
      </c>
      <c r="H90" s="204" t="s">
        <v>335</v>
      </c>
      <c r="I90" s="199">
        <v>241</v>
      </c>
    </row>
    <row r="91" spans="1:9" outlineLevel="4" x14ac:dyDescent="0.2">
      <c r="A91" s="204" t="s">
        <v>578</v>
      </c>
      <c r="B91" s="204" t="s">
        <v>579</v>
      </c>
      <c r="C91" s="204" t="s">
        <v>586</v>
      </c>
      <c r="D91" s="204" t="s">
        <v>587</v>
      </c>
      <c r="E91" s="204" t="s">
        <v>588</v>
      </c>
      <c r="F91" s="204" t="s">
        <v>589</v>
      </c>
      <c r="G91" s="204" t="s">
        <v>336</v>
      </c>
      <c r="H91" s="204" t="s">
        <v>337</v>
      </c>
      <c r="I91" s="199">
        <v>90</v>
      </c>
    </row>
    <row r="92" spans="1:9" outlineLevel="4" x14ac:dyDescent="0.2">
      <c r="A92" s="204" t="s">
        <v>578</v>
      </c>
      <c r="B92" s="204" t="s">
        <v>579</v>
      </c>
      <c r="C92" s="204" t="s">
        <v>586</v>
      </c>
      <c r="D92" s="204" t="s">
        <v>587</v>
      </c>
      <c r="E92" s="204" t="s">
        <v>588</v>
      </c>
      <c r="F92" s="204" t="s">
        <v>589</v>
      </c>
      <c r="G92" s="204" t="s">
        <v>338</v>
      </c>
      <c r="H92" s="204" t="s">
        <v>339</v>
      </c>
      <c r="I92" s="199">
        <v>3424.36</v>
      </c>
    </row>
    <row r="93" spans="1:9" outlineLevel="4" x14ac:dyDescent="0.2">
      <c r="A93" s="204" t="s">
        <v>578</v>
      </c>
      <c r="B93" s="204" t="s">
        <v>579</v>
      </c>
      <c r="C93" s="204" t="s">
        <v>586</v>
      </c>
      <c r="D93" s="204" t="s">
        <v>587</v>
      </c>
      <c r="E93" s="204" t="s">
        <v>588</v>
      </c>
      <c r="F93" s="204" t="s">
        <v>589</v>
      </c>
      <c r="G93" s="204" t="s">
        <v>490</v>
      </c>
      <c r="H93" s="204" t="s">
        <v>491</v>
      </c>
      <c r="I93" s="199">
        <v>3561.81</v>
      </c>
    </row>
    <row r="94" spans="1:9" outlineLevel="4" x14ac:dyDescent="0.2">
      <c r="A94" s="204" t="s">
        <v>578</v>
      </c>
      <c r="B94" s="204" t="s">
        <v>579</v>
      </c>
      <c r="C94" s="204" t="s">
        <v>586</v>
      </c>
      <c r="D94" s="204" t="s">
        <v>587</v>
      </c>
      <c r="E94" s="204" t="s">
        <v>588</v>
      </c>
      <c r="F94" s="204" t="s">
        <v>589</v>
      </c>
      <c r="G94" s="204" t="s">
        <v>492</v>
      </c>
      <c r="H94" s="204" t="s">
        <v>493</v>
      </c>
      <c r="I94" s="199">
        <v>3733.18</v>
      </c>
    </row>
    <row r="95" spans="1:9" outlineLevel="4" x14ac:dyDescent="0.2">
      <c r="A95" s="204" t="s">
        <v>578</v>
      </c>
      <c r="B95" s="204" t="s">
        <v>579</v>
      </c>
      <c r="C95" s="204" t="s">
        <v>586</v>
      </c>
      <c r="D95" s="204" t="s">
        <v>587</v>
      </c>
      <c r="E95" s="204" t="s">
        <v>588</v>
      </c>
      <c r="F95" s="204" t="s">
        <v>589</v>
      </c>
      <c r="G95" s="204" t="s">
        <v>494</v>
      </c>
      <c r="H95" s="204" t="s">
        <v>495</v>
      </c>
      <c r="I95" s="199">
        <v>996.5</v>
      </c>
    </row>
    <row r="96" spans="1:9" outlineLevel="4" x14ac:dyDescent="0.2">
      <c r="A96" s="204" t="s">
        <v>578</v>
      </c>
      <c r="B96" s="204" t="s">
        <v>579</v>
      </c>
      <c r="C96" s="204" t="s">
        <v>586</v>
      </c>
      <c r="D96" s="204" t="s">
        <v>587</v>
      </c>
      <c r="E96" s="204" t="s">
        <v>588</v>
      </c>
      <c r="F96" s="204" t="s">
        <v>589</v>
      </c>
      <c r="G96" s="204" t="s">
        <v>340</v>
      </c>
      <c r="H96" s="204" t="s">
        <v>341</v>
      </c>
      <c r="I96" s="199">
        <v>6100</v>
      </c>
    </row>
    <row r="97" spans="1:9" outlineLevel="4" x14ac:dyDescent="0.2">
      <c r="A97" s="204" t="s">
        <v>578</v>
      </c>
      <c r="B97" s="204" t="s">
        <v>579</v>
      </c>
      <c r="C97" s="204" t="s">
        <v>586</v>
      </c>
      <c r="D97" s="204" t="s">
        <v>587</v>
      </c>
      <c r="E97" s="204" t="s">
        <v>588</v>
      </c>
      <c r="F97" s="204" t="s">
        <v>589</v>
      </c>
      <c r="G97" s="204" t="s">
        <v>471</v>
      </c>
      <c r="H97" s="204" t="s">
        <v>472</v>
      </c>
      <c r="I97" s="199">
        <v>720</v>
      </c>
    </row>
    <row r="98" spans="1:9" outlineLevel="4" x14ac:dyDescent="0.2">
      <c r="A98" s="204" t="s">
        <v>578</v>
      </c>
      <c r="B98" s="204" t="s">
        <v>579</v>
      </c>
      <c r="C98" s="204" t="s">
        <v>586</v>
      </c>
      <c r="D98" s="204" t="s">
        <v>587</v>
      </c>
      <c r="E98" s="204" t="s">
        <v>588</v>
      </c>
      <c r="F98" s="204" t="s">
        <v>589</v>
      </c>
      <c r="G98" s="204" t="s">
        <v>369</v>
      </c>
      <c r="H98" s="204" t="s">
        <v>370</v>
      </c>
      <c r="I98" s="199">
        <v>7346.41</v>
      </c>
    </row>
    <row r="99" spans="1:9" outlineLevel="4" x14ac:dyDescent="0.2">
      <c r="A99" s="204" t="s">
        <v>578</v>
      </c>
      <c r="B99" s="204" t="s">
        <v>579</v>
      </c>
      <c r="C99" s="204" t="s">
        <v>586</v>
      </c>
      <c r="D99" s="204" t="s">
        <v>587</v>
      </c>
      <c r="E99" s="204" t="s">
        <v>588</v>
      </c>
      <c r="F99" s="204" t="s">
        <v>589</v>
      </c>
      <c r="G99" s="204" t="s">
        <v>473</v>
      </c>
      <c r="H99" s="204" t="s">
        <v>474</v>
      </c>
      <c r="I99" s="199">
        <v>587</v>
      </c>
    </row>
    <row r="100" spans="1:9" outlineLevel="4" x14ac:dyDescent="0.2">
      <c r="A100" s="204" t="s">
        <v>578</v>
      </c>
      <c r="B100" s="204" t="s">
        <v>579</v>
      </c>
      <c r="C100" s="204" t="s">
        <v>586</v>
      </c>
      <c r="D100" s="204" t="s">
        <v>587</v>
      </c>
      <c r="E100" s="204" t="s">
        <v>588</v>
      </c>
      <c r="F100" s="204" t="s">
        <v>589</v>
      </c>
      <c r="G100" s="204" t="s">
        <v>342</v>
      </c>
      <c r="H100" s="204" t="s">
        <v>343</v>
      </c>
      <c r="I100" s="199">
        <v>11573.43</v>
      </c>
    </row>
    <row r="101" spans="1:9" outlineLevel="4" x14ac:dyDescent="0.2">
      <c r="A101" s="204" t="s">
        <v>578</v>
      </c>
      <c r="B101" s="204" t="s">
        <v>579</v>
      </c>
      <c r="C101" s="204" t="s">
        <v>586</v>
      </c>
      <c r="D101" s="204" t="s">
        <v>587</v>
      </c>
      <c r="E101" s="204" t="s">
        <v>588</v>
      </c>
      <c r="F101" s="204" t="s">
        <v>589</v>
      </c>
      <c r="G101" s="204" t="s">
        <v>432</v>
      </c>
      <c r="H101" s="204" t="s">
        <v>433</v>
      </c>
      <c r="I101" s="199">
        <v>20093.919999999998</v>
      </c>
    </row>
    <row r="102" spans="1:9" outlineLevel="4" x14ac:dyDescent="0.2">
      <c r="A102" s="204" t="s">
        <v>578</v>
      </c>
      <c r="B102" s="204" t="s">
        <v>579</v>
      </c>
      <c r="C102" s="204" t="s">
        <v>586</v>
      </c>
      <c r="D102" s="204" t="s">
        <v>587</v>
      </c>
      <c r="E102" s="204" t="s">
        <v>588</v>
      </c>
      <c r="F102" s="204" t="s">
        <v>589</v>
      </c>
      <c r="G102" s="204" t="s">
        <v>434</v>
      </c>
      <c r="H102" s="204" t="s">
        <v>435</v>
      </c>
      <c r="I102" s="199">
        <v>1625715.57</v>
      </c>
    </row>
    <row r="103" spans="1:9" outlineLevel="4" x14ac:dyDescent="0.2">
      <c r="A103" s="204" t="s">
        <v>578</v>
      </c>
      <c r="B103" s="204" t="s">
        <v>579</v>
      </c>
      <c r="C103" s="204" t="s">
        <v>586</v>
      </c>
      <c r="D103" s="204" t="s">
        <v>587</v>
      </c>
      <c r="E103" s="204" t="s">
        <v>588</v>
      </c>
      <c r="F103" s="204" t="s">
        <v>589</v>
      </c>
      <c r="G103" s="204" t="s">
        <v>475</v>
      </c>
      <c r="H103" s="204" t="s">
        <v>476</v>
      </c>
      <c r="I103" s="199">
        <v>109604.73</v>
      </c>
    </row>
    <row r="104" spans="1:9" outlineLevel="4" x14ac:dyDescent="0.2">
      <c r="A104" s="204" t="s">
        <v>578</v>
      </c>
      <c r="B104" s="204" t="s">
        <v>579</v>
      </c>
      <c r="C104" s="204" t="s">
        <v>586</v>
      </c>
      <c r="D104" s="204" t="s">
        <v>587</v>
      </c>
      <c r="E104" s="204" t="s">
        <v>588</v>
      </c>
      <c r="F104" s="204" t="s">
        <v>589</v>
      </c>
      <c r="G104" s="204" t="s">
        <v>477</v>
      </c>
      <c r="H104" s="204" t="s">
        <v>478</v>
      </c>
      <c r="I104" s="199">
        <v>-95000</v>
      </c>
    </row>
    <row r="105" spans="1:9" outlineLevel="4" x14ac:dyDescent="0.2">
      <c r="A105" s="204" t="s">
        <v>578</v>
      </c>
      <c r="B105" s="204" t="s">
        <v>579</v>
      </c>
      <c r="C105" s="204" t="s">
        <v>586</v>
      </c>
      <c r="D105" s="204" t="s">
        <v>587</v>
      </c>
      <c r="E105" s="204" t="s">
        <v>588</v>
      </c>
      <c r="F105" s="204" t="s">
        <v>589</v>
      </c>
      <c r="G105" s="204" t="s">
        <v>312</v>
      </c>
      <c r="H105" s="204" t="s">
        <v>313</v>
      </c>
      <c r="I105" s="199">
        <v>-1024716</v>
      </c>
    </row>
    <row r="106" spans="1:9" outlineLevel="4" x14ac:dyDescent="0.2">
      <c r="A106" s="204" t="s">
        <v>578</v>
      </c>
      <c r="B106" s="204" t="s">
        <v>579</v>
      </c>
      <c r="C106" s="204" t="s">
        <v>586</v>
      </c>
      <c r="D106" s="204" t="s">
        <v>587</v>
      </c>
      <c r="E106" s="204" t="s">
        <v>588</v>
      </c>
      <c r="F106" s="204" t="s">
        <v>589</v>
      </c>
      <c r="G106" s="204" t="s">
        <v>479</v>
      </c>
      <c r="H106" s="204" t="s">
        <v>480</v>
      </c>
      <c r="I106" s="199">
        <v>-6141243.4299999997</v>
      </c>
    </row>
    <row r="107" spans="1:9" outlineLevel="4" x14ac:dyDescent="0.2">
      <c r="A107" s="204" t="s">
        <v>578</v>
      </c>
      <c r="B107" s="204" t="s">
        <v>579</v>
      </c>
      <c r="C107" s="204" t="s">
        <v>586</v>
      </c>
      <c r="D107" s="204" t="s">
        <v>587</v>
      </c>
      <c r="E107" s="204" t="s">
        <v>588</v>
      </c>
      <c r="F107" s="204" t="s">
        <v>589</v>
      </c>
      <c r="G107" s="204" t="s">
        <v>496</v>
      </c>
      <c r="H107" s="204" t="s">
        <v>497</v>
      </c>
      <c r="I107" s="199">
        <v>-2000</v>
      </c>
    </row>
    <row r="108" spans="1:9" outlineLevel="4" x14ac:dyDescent="0.2">
      <c r="A108" s="204" t="s">
        <v>578</v>
      </c>
      <c r="B108" s="204" t="s">
        <v>579</v>
      </c>
      <c r="C108" s="204" t="s">
        <v>586</v>
      </c>
      <c r="D108" s="204" t="s">
        <v>587</v>
      </c>
      <c r="E108" s="204" t="s">
        <v>588</v>
      </c>
      <c r="F108" s="204" t="s">
        <v>589</v>
      </c>
      <c r="G108" s="204" t="s">
        <v>481</v>
      </c>
      <c r="H108" s="204" t="s">
        <v>482</v>
      </c>
      <c r="I108" s="199">
        <v>-96306.5</v>
      </c>
    </row>
    <row r="109" spans="1:9" outlineLevel="4" x14ac:dyDescent="0.2">
      <c r="A109" s="204" t="s">
        <v>578</v>
      </c>
      <c r="B109" s="204" t="s">
        <v>579</v>
      </c>
      <c r="C109" s="204" t="s">
        <v>586</v>
      </c>
      <c r="D109" s="204" t="s">
        <v>587</v>
      </c>
      <c r="E109" s="204" t="s">
        <v>588</v>
      </c>
      <c r="F109" s="204" t="s">
        <v>589</v>
      </c>
      <c r="G109" s="204" t="s">
        <v>436</v>
      </c>
      <c r="H109" s="204" t="s">
        <v>437</v>
      </c>
      <c r="I109" s="199">
        <v>-13355</v>
      </c>
    </row>
    <row r="110" spans="1:9" outlineLevel="4" x14ac:dyDescent="0.2">
      <c r="A110" s="204" t="s">
        <v>578</v>
      </c>
      <c r="B110" s="204" t="s">
        <v>579</v>
      </c>
      <c r="C110" s="204" t="s">
        <v>586</v>
      </c>
      <c r="D110" s="204" t="s">
        <v>587</v>
      </c>
      <c r="E110" s="204" t="s">
        <v>588</v>
      </c>
      <c r="F110" s="204" t="s">
        <v>589</v>
      </c>
      <c r="G110" s="204" t="s">
        <v>314</v>
      </c>
      <c r="H110" s="204" t="s">
        <v>315</v>
      </c>
      <c r="I110" s="199">
        <v>-1191405.24</v>
      </c>
    </row>
    <row r="111" spans="1:9" outlineLevel="4" x14ac:dyDescent="0.2">
      <c r="A111" s="204" t="s">
        <v>578</v>
      </c>
      <c r="B111" s="204" t="s">
        <v>579</v>
      </c>
      <c r="C111" s="204" t="s">
        <v>586</v>
      </c>
      <c r="D111" s="204" t="s">
        <v>587</v>
      </c>
      <c r="E111" s="204" t="s">
        <v>588</v>
      </c>
      <c r="F111" s="204" t="s">
        <v>589</v>
      </c>
      <c r="G111" s="204" t="s">
        <v>438</v>
      </c>
      <c r="H111" s="204" t="s">
        <v>439</v>
      </c>
      <c r="I111" s="199">
        <v>-5000</v>
      </c>
    </row>
    <row r="112" spans="1:9" outlineLevel="4" x14ac:dyDescent="0.2">
      <c r="A112" s="204" t="s">
        <v>578</v>
      </c>
      <c r="B112" s="204" t="s">
        <v>579</v>
      </c>
      <c r="C112" s="204" t="s">
        <v>586</v>
      </c>
      <c r="D112" s="204" t="s">
        <v>587</v>
      </c>
      <c r="E112" s="204" t="s">
        <v>588</v>
      </c>
      <c r="F112" s="204" t="s">
        <v>589</v>
      </c>
      <c r="G112" s="204" t="s">
        <v>371</v>
      </c>
      <c r="H112" s="204" t="s">
        <v>372</v>
      </c>
      <c r="I112" s="199">
        <v>-60.44</v>
      </c>
    </row>
    <row r="113" spans="1:9" outlineLevel="4" x14ac:dyDescent="0.2">
      <c r="A113" s="204" t="s">
        <v>578</v>
      </c>
      <c r="B113" s="204" t="s">
        <v>579</v>
      </c>
      <c r="C113" s="204" t="s">
        <v>586</v>
      </c>
      <c r="D113" s="204" t="s">
        <v>587</v>
      </c>
      <c r="E113" s="204" t="s">
        <v>588</v>
      </c>
      <c r="F113" s="204" t="s">
        <v>589</v>
      </c>
      <c r="G113" s="204" t="s">
        <v>483</v>
      </c>
      <c r="H113" s="204" t="s">
        <v>484</v>
      </c>
      <c r="I113" s="199">
        <v>-6000</v>
      </c>
    </row>
    <row r="114" spans="1:9" outlineLevel="4" x14ac:dyDescent="0.2">
      <c r="A114" s="204" t="s">
        <v>578</v>
      </c>
      <c r="B114" s="204" t="s">
        <v>579</v>
      </c>
      <c r="C114" s="204" t="s">
        <v>586</v>
      </c>
      <c r="D114" s="204" t="s">
        <v>587</v>
      </c>
      <c r="E114" s="204" t="s">
        <v>588</v>
      </c>
      <c r="F114" s="204" t="s">
        <v>589</v>
      </c>
      <c r="G114" s="204" t="s">
        <v>485</v>
      </c>
      <c r="H114" s="204" t="s">
        <v>486</v>
      </c>
      <c r="I114" s="199">
        <v>-1500000</v>
      </c>
    </row>
    <row r="115" spans="1:9" outlineLevel="4" x14ac:dyDescent="0.2">
      <c r="A115" s="204" t="s">
        <v>578</v>
      </c>
      <c r="B115" s="204" t="s">
        <v>579</v>
      </c>
      <c r="C115" s="204" t="s">
        <v>586</v>
      </c>
      <c r="D115" s="204" t="s">
        <v>587</v>
      </c>
      <c r="E115" s="204" t="s">
        <v>588</v>
      </c>
      <c r="F115" s="204" t="s">
        <v>589</v>
      </c>
      <c r="G115" s="204" t="s">
        <v>373</v>
      </c>
      <c r="H115" s="204" t="s">
        <v>374</v>
      </c>
      <c r="I115" s="199">
        <v>-33717.1</v>
      </c>
    </row>
    <row r="116" spans="1:9" outlineLevel="4" x14ac:dyDescent="0.2">
      <c r="A116" s="204" t="s">
        <v>578</v>
      </c>
      <c r="B116" s="204" t="s">
        <v>579</v>
      </c>
      <c r="C116" s="204" t="s">
        <v>586</v>
      </c>
      <c r="D116" s="204" t="s">
        <v>587</v>
      </c>
      <c r="E116" s="204" t="s">
        <v>588</v>
      </c>
      <c r="F116" s="204" t="s">
        <v>589</v>
      </c>
      <c r="G116" s="204" t="s">
        <v>344</v>
      </c>
      <c r="H116" s="204" t="s">
        <v>345</v>
      </c>
      <c r="I116" s="199">
        <v>-50600.13</v>
      </c>
    </row>
    <row r="117" spans="1:9" outlineLevel="4" x14ac:dyDescent="0.2">
      <c r="A117" s="204" t="s">
        <v>578</v>
      </c>
      <c r="B117" s="204" t="s">
        <v>579</v>
      </c>
      <c r="C117" s="204" t="s">
        <v>586</v>
      </c>
      <c r="D117" s="204" t="s">
        <v>587</v>
      </c>
      <c r="E117" s="204" t="s">
        <v>588</v>
      </c>
      <c r="F117" s="204" t="s">
        <v>589</v>
      </c>
      <c r="G117" s="204" t="s">
        <v>590</v>
      </c>
      <c r="H117" s="204" t="s">
        <v>591</v>
      </c>
      <c r="I117" s="199">
        <v>-27713.19</v>
      </c>
    </row>
    <row r="118" spans="1:9" outlineLevel="4" x14ac:dyDescent="0.2">
      <c r="A118" s="204" t="s">
        <v>578</v>
      </c>
      <c r="B118" s="204" t="s">
        <v>579</v>
      </c>
      <c r="C118" s="204" t="s">
        <v>586</v>
      </c>
      <c r="D118" s="204" t="s">
        <v>587</v>
      </c>
      <c r="E118" s="204" t="s">
        <v>588</v>
      </c>
      <c r="F118" s="204" t="s">
        <v>589</v>
      </c>
      <c r="G118" s="204" t="s">
        <v>592</v>
      </c>
      <c r="H118" s="204" t="s">
        <v>593</v>
      </c>
      <c r="I118" s="199">
        <v>-513390.04</v>
      </c>
    </row>
    <row r="119" spans="1:9" outlineLevel="3" x14ac:dyDescent="0.2">
      <c r="A119" s="201" t="s">
        <v>578</v>
      </c>
      <c r="B119" s="201" t="s">
        <v>579</v>
      </c>
      <c r="C119" s="201" t="s">
        <v>586</v>
      </c>
      <c r="D119" s="201" t="s">
        <v>587</v>
      </c>
      <c r="E119" s="201" t="s">
        <v>588</v>
      </c>
      <c r="F119" s="201" t="s">
        <v>589</v>
      </c>
      <c r="G119" s="201"/>
      <c r="H119" s="201"/>
      <c r="I119" s="202">
        <v>-187326.88</v>
      </c>
    </row>
    <row r="120" spans="1:9" outlineLevel="2" x14ac:dyDescent="0.2">
      <c r="A120" s="203" t="s">
        <v>578</v>
      </c>
      <c r="B120" s="203" t="s">
        <v>579</v>
      </c>
      <c r="C120" s="203" t="s">
        <v>586</v>
      </c>
      <c r="D120" s="203" t="s">
        <v>587</v>
      </c>
      <c r="E120" s="203"/>
      <c r="F120" s="203"/>
      <c r="G120" s="203"/>
      <c r="H120" s="203"/>
      <c r="I120" s="164">
        <v>-187326.88</v>
      </c>
    </row>
    <row r="121" spans="1:9" outlineLevel="1" x14ac:dyDescent="0.2">
      <c r="A121" s="205" t="s">
        <v>578</v>
      </c>
      <c r="B121" s="205" t="s">
        <v>579</v>
      </c>
      <c r="C121" s="205"/>
      <c r="D121" s="205"/>
      <c r="E121" s="205"/>
      <c r="F121" s="205"/>
      <c r="G121" s="205"/>
      <c r="H121" s="205"/>
      <c r="I121" s="167">
        <v>-1332502.26</v>
      </c>
    </row>
    <row r="122" spans="1:9" x14ac:dyDescent="0.2">
      <c r="A122" s="196"/>
      <c r="B122" s="196"/>
      <c r="C122" s="196"/>
      <c r="D122" s="196"/>
      <c r="E122" s="196"/>
      <c r="F122" s="196"/>
      <c r="G122" s="196"/>
      <c r="H122" s="196"/>
      <c r="I122" s="206">
        <v>0</v>
      </c>
    </row>
  </sheetData>
  <pageMargins left="0.75" right="0.75" top="1" bottom="1" header="0.5" footer="0.5"/>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64597-515D-46B8-B5D4-F6E336A4E937}">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B09FC-4B93-466E-B5F6-4B1AE93635B5}">
  <sheetPr>
    <tabColor rgb="FF92D050"/>
    <pageSetUpPr fitToPage="1"/>
  </sheetPr>
  <dimension ref="A1:O27"/>
  <sheetViews>
    <sheetView tabSelected="1" zoomScaleNormal="100" workbookViewId="0">
      <selection activeCell="C32" sqref="C32"/>
    </sheetView>
  </sheetViews>
  <sheetFormatPr defaultRowHeight="15" x14ac:dyDescent="0.25"/>
  <cols>
    <col min="1" max="1" width="16" customWidth="1"/>
    <col min="2" max="2" width="2.7109375" customWidth="1"/>
    <col min="3" max="3" width="29.7109375" customWidth="1"/>
    <col min="4" max="4" width="11.85546875" style="5" customWidth="1"/>
    <col min="5" max="5" width="16" customWidth="1"/>
    <col min="6" max="6" width="11.7109375" hidden="1" customWidth="1"/>
    <col min="7" max="7" width="11.42578125" style="29" hidden="1" customWidth="1"/>
    <col min="8" max="8" width="10.140625" style="29" bestFit="1" customWidth="1"/>
    <col min="15" max="15" width="11.28515625" bestFit="1" customWidth="1"/>
  </cols>
  <sheetData>
    <row r="1" spans="1:15" ht="18.75" x14ac:dyDescent="0.3">
      <c r="A1" s="232" t="s">
        <v>0</v>
      </c>
      <c r="B1" s="232"/>
      <c r="C1" s="232"/>
      <c r="D1" s="232"/>
      <c r="E1" s="232"/>
    </row>
    <row r="3" spans="1:15" x14ac:dyDescent="0.25">
      <c r="A3" s="233" t="s">
        <v>40</v>
      </c>
      <c r="B3" s="233"/>
      <c r="C3" s="233"/>
      <c r="D3" s="233"/>
      <c r="E3" s="233"/>
    </row>
    <row r="5" spans="1:15" ht="45" x14ac:dyDescent="0.25">
      <c r="A5" s="32" t="s">
        <v>41</v>
      </c>
      <c r="E5" s="32" t="s">
        <v>42</v>
      </c>
    </row>
    <row r="6" spans="1:15" x14ac:dyDescent="0.25">
      <c r="A6" s="32" t="s">
        <v>4</v>
      </c>
      <c r="E6" s="32" t="s">
        <v>4</v>
      </c>
    </row>
    <row r="7" spans="1:15" x14ac:dyDescent="0.25">
      <c r="C7" s="33" t="s">
        <v>43</v>
      </c>
    </row>
    <row r="8" spans="1:15" x14ac:dyDescent="0.25">
      <c r="G8" s="34"/>
    </row>
    <row r="9" spans="1:15" x14ac:dyDescent="0.25">
      <c r="A9" s="23">
        <v>1114129.77</v>
      </c>
      <c r="C9" t="s">
        <v>44</v>
      </c>
      <c r="D9" s="5" t="s">
        <v>45</v>
      </c>
      <c r="E9" s="23">
        <f>'Final Accounts - Balance Sheet'!I9</f>
        <v>153772.20000000001</v>
      </c>
      <c r="G9" s="2"/>
      <c r="H9" s="2"/>
    </row>
    <row r="10" spans="1:15" x14ac:dyDescent="0.25">
      <c r="A10" s="23">
        <v>722000</v>
      </c>
      <c r="C10" t="s">
        <v>46</v>
      </c>
      <c r="D10" s="5" t="s">
        <v>47</v>
      </c>
      <c r="E10" s="23">
        <f>'Final Accounts - Balance Sheet'!I11</f>
        <v>600000</v>
      </c>
      <c r="G10" s="2"/>
      <c r="H10" s="2"/>
    </row>
    <row r="11" spans="1:15" x14ac:dyDescent="0.25">
      <c r="A11" s="23">
        <v>101549.42</v>
      </c>
      <c r="C11" t="s">
        <v>48</v>
      </c>
      <c r="E11" s="23">
        <f>'Final Accounts - Balance Sheet'!I14</f>
        <v>1469017.82</v>
      </c>
      <c r="G11" s="2"/>
      <c r="H11" s="2"/>
      <c r="O11" s="35"/>
    </row>
    <row r="12" spans="1:15" x14ac:dyDescent="0.25">
      <c r="A12" s="23">
        <v>500</v>
      </c>
      <c r="C12" t="s">
        <v>49</v>
      </c>
      <c r="E12" s="23">
        <f>'Final Accounts - Balance Sheet'!I16</f>
        <v>500</v>
      </c>
      <c r="G12" s="2"/>
      <c r="H12" s="2"/>
      <c r="O12" s="35"/>
    </row>
    <row r="13" spans="1:15" x14ac:dyDescent="0.25">
      <c r="A13" s="36">
        <f>SUM(A9:A12)</f>
        <v>1938179.19</v>
      </c>
      <c r="E13" s="36">
        <f>SUM(E9:E12)</f>
        <v>2223290.02</v>
      </c>
      <c r="F13" s="31">
        <f>'Final Accounts - Balance Sheet'!I17</f>
        <v>2223290.02</v>
      </c>
      <c r="G13" s="2">
        <f>E13-F13</f>
        <v>0</v>
      </c>
      <c r="H13" s="2"/>
      <c r="O13" s="35"/>
    </row>
    <row r="14" spans="1:15" x14ac:dyDescent="0.25">
      <c r="C14" s="6" t="s">
        <v>50</v>
      </c>
      <c r="G14" s="2"/>
      <c r="O14" s="35"/>
    </row>
    <row r="15" spans="1:15" x14ac:dyDescent="0.25">
      <c r="G15" s="2"/>
      <c r="O15" s="35"/>
    </row>
    <row r="16" spans="1:15" x14ac:dyDescent="0.25">
      <c r="C16" s="33" t="s">
        <v>51</v>
      </c>
      <c r="G16" s="2"/>
      <c r="O16" s="35"/>
    </row>
    <row r="17" spans="1:15" x14ac:dyDescent="0.25">
      <c r="G17" s="2"/>
      <c r="O17" s="35"/>
    </row>
    <row r="18" spans="1:15" x14ac:dyDescent="0.25">
      <c r="A18" s="37">
        <v>-686210.91</v>
      </c>
      <c r="C18" t="s">
        <v>52</v>
      </c>
      <c r="D18" s="5" t="s">
        <v>53</v>
      </c>
      <c r="E18" s="37">
        <f>'Final Accounts - Balance Sheet'!I20</f>
        <v>-890787.76</v>
      </c>
      <c r="F18" s="7">
        <f>'Final Accounts - Balance Sheet'!I21</f>
        <v>-890787.76</v>
      </c>
      <c r="G18" s="2">
        <f>E18-F18</f>
        <v>0</v>
      </c>
      <c r="H18" s="2"/>
    </row>
    <row r="19" spans="1:15" x14ac:dyDescent="0.25">
      <c r="G19" s="2"/>
    </row>
    <row r="20" spans="1:15" ht="15.75" thickBot="1" x14ac:dyDescent="0.3">
      <c r="A20" s="38">
        <f>A13+A18</f>
        <v>1251968.2799999998</v>
      </c>
      <c r="C20" t="s">
        <v>54</v>
      </c>
      <c r="E20" s="38">
        <f>E13+E18</f>
        <v>1332502.26</v>
      </c>
      <c r="F20" s="31">
        <f>'Final Accounts - Balance Sheet'!I22</f>
        <v>1332502.26</v>
      </c>
      <c r="G20" s="2">
        <f>E20-F20</f>
        <v>0</v>
      </c>
      <c r="H20" s="2"/>
    </row>
    <row r="21" spans="1:15" ht="15.75" thickTop="1" x14ac:dyDescent="0.25">
      <c r="G21" s="2"/>
    </row>
    <row r="22" spans="1:15" x14ac:dyDescent="0.25">
      <c r="C22" s="33" t="s">
        <v>55</v>
      </c>
      <c r="G22" s="2"/>
    </row>
    <row r="23" spans="1:15" x14ac:dyDescent="0.25">
      <c r="A23" s="23">
        <f>A20</f>
        <v>1251968.2799999998</v>
      </c>
      <c r="C23" t="s">
        <v>56</v>
      </c>
      <c r="D23" s="5" t="s">
        <v>57</v>
      </c>
      <c r="E23" s="23">
        <f>E20</f>
        <v>1332502.26</v>
      </c>
      <c r="F23" s="23">
        <f>E20-E23</f>
        <v>0</v>
      </c>
      <c r="G23" s="2"/>
      <c r="H23" s="2"/>
    </row>
    <row r="24" spans="1:15" x14ac:dyDescent="0.25">
      <c r="A24" s="39"/>
      <c r="E24" s="39"/>
      <c r="G24" s="2"/>
    </row>
    <row r="25" spans="1:15" ht="15.75" thickBot="1" x14ac:dyDescent="0.3">
      <c r="A25" s="38">
        <f>A23</f>
        <v>1251968.2799999998</v>
      </c>
      <c r="E25" s="38">
        <f>SUM(E23:E24)</f>
        <v>1332502.26</v>
      </c>
      <c r="G25" s="2"/>
      <c r="H25" s="2"/>
    </row>
    <row r="26" spans="1:15" ht="15.75" thickTop="1" x14ac:dyDescent="0.25">
      <c r="G26" s="2"/>
    </row>
    <row r="27" spans="1:15" hidden="1" x14ac:dyDescent="0.25">
      <c r="E27" s="23">
        <f>E25-A25</f>
        <v>80533.980000000214</v>
      </c>
      <c r="G27" s="2"/>
      <c r="H27" s="2"/>
    </row>
  </sheetData>
  <mergeCells count="2">
    <mergeCell ref="A1:E1"/>
    <mergeCell ref="A3:E3"/>
  </mergeCells>
  <printOptions horizontalCentered="1"/>
  <pageMargins left="0.70866141732283472" right="0.70866141732283472" top="0.74803149606299213" bottom="0.74803149606299213" header="0.31496062992125984" footer="0.31496062992125984"/>
  <pageSetup paperSize="9" orientation="portrait" r:id="rId1"/>
  <headerFooter>
    <oddFooter>&amp;C- 2 -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D6C38-D39C-4306-BCC9-5F66FB81E52C}">
  <sheetPr>
    <tabColor rgb="FF92D050"/>
  </sheetPr>
  <dimension ref="A1:H87"/>
  <sheetViews>
    <sheetView topLeftCell="A33" zoomScale="80" zoomScaleNormal="80" workbookViewId="0">
      <selection activeCell="O57" sqref="O57"/>
    </sheetView>
  </sheetViews>
  <sheetFormatPr defaultColWidth="9.140625" defaultRowHeight="15" x14ac:dyDescent="0.25"/>
  <cols>
    <col min="1" max="1" width="8" customWidth="1"/>
    <col min="2" max="2" width="29.85546875" customWidth="1"/>
    <col min="3" max="6" width="12.7109375" customWidth="1"/>
    <col min="7" max="7" width="12.5703125" hidden="1" customWidth="1"/>
    <col min="8" max="8" width="15.28515625" hidden="1" customWidth="1"/>
  </cols>
  <sheetData>
    <row r="1" spans="1:8" ht="18.75" x14ac:dyDescent="0.3">
      <c r="A1" s="232" t="s">
        <v>0</v>
      </c>
      <c r="B1" s="232"/>
      <c r="C1" s="232"/>
      <c r="D1" s="232"/>
      <c r="E1" s="232"/>
      <c r="F1" s="232"/>
      <c r="G1" s="40"/>
    </row>
    <row r="3" spans="1:8" x14ac:dyDescent="0.25">
      <c r="A3" s="233" t="s">
        <v>58</v>
      </c>
      <c r="B3" s="233"/>
      <c r="C3" s="233"/>
      <c r="D3" s="233"/>
      <c r="E3" s="233"/>
      <c r="F3" s="233"/>
    </row>
    <row r="5" spans="1:8" ht="60" customHeight="1" x14ac:dyDescent="0.25">
      <c r="E5" s="4" t="s">
        <v>59</v>
      </c>
      <c r="F5" s="4" t="s">
        <v>60</v>
      </c>
    </row>
    <row r="6" spans="1:8" x14ac:dyDescent="0.25">
      <c r="E6" s="41" t="s">
        <v>4</v>
      </c>
      <c r="F6" s="41" t="s">
        <v>4</v>
      </c>
    </row>
    <row r="7" spans="1:8" x14ac:dyDescent="0.25">
      <c r="A7" t="s">
        <v>45</v>
      </c>
      <c r="B7" s="33" t="s">
        <v>61</v>
      </c>
      <c r="C7" s="33"/>
      <c r="D7" s="33"/>
      <c r="E7" s="42"/>
      <c r="F7" s="42"/>
    </row>
    <row r="8" spans="1:8" x14ac:dyDescent="0.25">
      <c r="E8" s="42"/>
      <c r="F8" s="42"/>
    </row>
    <row r="9" spans="1:8" x14ac:dyDescent="0.25">
      <c r="B9" t="s">
        <v>62</v>
      </c>
      <c r="E9" s="42">
        <v>62048.6</v>
      </c>
      <c r="F9" s="42">
        <f>-'Rec between Box 7 &amp; 8'!F19</f>
        <v>136787.93</v>
      </c>
    </row>
    <row r="10" spans="1:8" x14ac:dyDescent="0.25">
      <c r="B10" t="s">
        <v>8</v>
      </c>
      <c r="E10" s="42">
        <v>100</v>
      </c>
      <c r="F10" s="42">
        <f>-'Rec between Box 7 &amp; 8'!F20</f>
        <v>16984.27</v>
      </c>
    </row>
    <row r="11" spans="1:8" x14ac:dyDescent="0.25">
      <c r="B11" t="s">
        <v>10</v>
      </c>
      <c r="E11" s="42">
        <v>6784.27</v>
      </c>
      <c r="F11" s="42">
        <f>-'Rec between Box 7 &amp; 8'!F24</f>
        <v>0</v>
      </c>
    </row>
    <row r="12" spans="1:8" x14ac:dyDescent="0.25">
      <c r="B12" t="s">
        <v>63</v>
      </c>
      <c r="E12" s="42">
        <v>1045196.9</v>
      </c>
      <c r="F12" s="42">
        <v>0</v>
      </c>
    </row>
    <row r="13" spans="1:8" x14ac:dyDescent="0.25">
      <c r="E13" s="43">
        <f>SUM(E9:E12)</f>
        <v>1114129.77</v>
      </c>
      <c r="F13" s="43">
        <f>SUM(F9:F12)</f>
        <v>153772.19999999998</v>
      </c>
      <c r="G13" s="23">
        <f>'Final Accounts - Balance Sheet'!I9</f>
        <v>153772.20000000001</v>
      </c>
      <c r="H13" s="42">
        <f>F13-G13</f>
        <v>0</v>
      </c>
    </row>
    <row r="14" spans="1:8" x14ac:dyDescent="0.25">
      <c r="E14" s="42"/>
      <c r="F14" s="42"/>
    </row>
    <row r="15" spans="1:8" x14ac:dyDescent="0.25">
      <c r="A15" t="s">
        <v>47</v>
      </c>
      <c r="B15" s="33" t="s">
        <v>46</v>
      </c>
      <c r="C15" s="33"/>
      <c r="D15" s="33"/>
      <c r="E15" s="42"/>
      <c r="F15" s="42"/>
    </row>
    <row r="16" spans="1:8" x14ac:dyDescent="0.25">
      <c r="E16" s="42"/>
      <c r="F16" s="42"/>
    </row>
    <row r="17" spans="1:8" x14ac:dyDescent="0.25">
      <c r="B17" t="s">
        <v>64</v>
      </c>
      <c r="E17" s="42">
        <v>722000</v>
      </c>
      <c r="F17" s="42">
        <f>'Final Accounts - Balance Sheet'!I11</f>
        <v>600000</v>
      </c>
    </row>
    <row r="18" spans="1:8" ht="15.75" thickBot="1" x14ac:dyDescent="0.3">
      <c r="E18" s="44">
        <f>SUM(E17:E17)</f>
        <v>722000</v>
      </c>
      <c r="F18" s="44">
        <f>SUM(F17:F17)</f>
        <v>600000</v>
      </c>
      <c r="G18" s="31">
        <f>'Final Accounts - Balance Sheet'!I11</f>
        <v>600000</v>
      </c>
      <c r="H18" s="42">
        <f>F18-G18</f>
        <v>0</v>
      </c>
    </row>
    <row r="19" spans="1:8" ht="15.75" thickTop="1" x14ac:dyDescent="0.25">
      <c r="E19" s="42"/>
      <c r="F19" s="42"/>
    </row>
    <row r="20" spans="1:8" x14ac:dyDescent="0.25">
      <c r="A20" t="s">
        <v>53</v>
      </c>
      <c r="B20" s="33" t="s">
        <v>65</v>
      </c>
      <c r="C20" s="33"/>
      <c r="D20" s="33"/>
      <c r="E20" s="42"/>
      <c r="F20" s="42"/>
    </row>
    <row r="21" spans="1:8" x14ac:dyDescent="0.25">
      <c r="E21" s="42"/>
      <c r="F21" s="42"/>
    </row>
    <row r="22" spans="1:8" x14ac:dyDescent="0.25">
      <c r="B22" t="s">
        <v>66</v>
      </c>
      <c r="E22" s="22">
        <v>-2153.17</v>
      </c>
      <c r="F22" s="22">
        <f>-'Rec between Box 7 &amp; 8'!P35</f>
        <v>-825.39</v>
      </c>
    </row>
    <row r="23" spans="1:8" x14ac:dyDescent="0.25">
      <c r="B23" t="s">
        <v>25</v>
      </c>
      <c r="E23" s="22">
        <v>-32.1</v>
      </c>
      <c r="F23" s="22">
        <f>-'Rec between Box 7 &amp; 8'!P36</f>
        <v>0</v>
      </c>
    </row>
    <row r="24" spans="1:8" x14ac:dyDescent="0.25">
      <c r="B24" s="17" t="s">
        <v>29</v>
      </c>
      <c r="E24" s="22">
        <v>-5921.49</v>
      </c>
      <c r="F24" s="22">
        <f>-'Rec between Box 7 &amp; 8'!P37</f>
        <v>-7263.7599999999993</v>
      </c>
    </row>
    <row r="25" spans="1:8" x14ac:dyDescent="0.25">
      <c r="B25" t="s">
        <v>8</v>
      </c>
      <c r="E25" s="22">
        <v>-6886.68</v>
      </c>
      <c r="F25" s="22">
        <f>-'Rec between Box 7 &amp; 8'!P38</f>
        <v>-14605.99</v>
      </c>
    </row>
    <row r="26" spans="1:8" x14ac:dyDescent="0.25">
      <c r="B26" t="s">
        <v>31</v>
      </c>
      <c r="E26" s="22">
        <v>-631256.04999999993</v>
      </c>
      <c r="F26" s="22">
        <f>-'Rec between Box 7 &amp; 8'!P39</f>
        <v>-554318.58000000007</v>
      </c>
    </row>
    <row r="27" spans="1:8" x14ac:dyDescent="0.25">
      <c r="B27" s="17" t="s">
        <v>32</v>
      </c>
      <c r="E27" s="22">
        <v>-11691.78</v>
      </c>
      <c r="F27" s="22">
        <f>-'Rec between Box 7 &amp; 8'!P40</f>
        <v>-239526.07</v>
      </c>
    </row>
    <row r="28" spans="1:8" x14ac:dyDescent="0.25">
      <c r="B28" s="17" t="s">
        <v>28</v>
      </c>
      <c r="E28" s="22">
        <v>-19850</v>
      </c>
      <c r="F28" s="22">
        <f>-'Rec between Box 7 &amp; 8'!P41</f>
        <v>0</v>
      </c>
    </row>
    <row r="29" spans="1:8" x14ac:dyDescent="0.25">
      <c r="B29" s="17" t="s">
        <v>67</v>
      </c>
      <c r="E29" s="22">
        <v>-8419.64</v>
      </c>
      <c r="F29" s="22">
        <f>-'Rec between Box 7 &amp; 8'!P42</f>
        <v>-42476.03</v>
      </c>
    </row>
    <row r="30" spans="1:8" x14ac:dyDescent="0.25">
      <c r="B30" s="17" t="s">
        <v>68</v>
      </c>
      <c r="E30" s="22">
        <v>0</v>
      </c>
      <c r="F30" s="22">
        <f>-'Rec between Box 7 &amp; 8'!P43</f>
        <v>-31771.94</v>
      </c>
    </row>
    <row r="31" spans="1:8" x14ac:dyDescent="0.25">
      <c r="E31" s="45">
        <f>SUM(E22:E30)</f>
        <v>-686210.90999999992</v>
      </c>
      <c r="F31" s="45">
        <f>SUM(F22:F30)</f>
        <v>-890787.76</v>
      </c>
      <c r="G31" s="22">
        <f>'Final Accounts - Balance Sheet'!I20</f>
        <v>-890787.76</v>
      </c>
      <c r="H31" s="46">
        <f>F31-G31</f>
        <v>0</v>
      </c>
    </row>
    <row r="32" spans="1:8" x14ac:dyDescent="0.25">
      <c r="E32" s="42"/>
      <c r="F32" s="42"/>
    </row>
    <row r="33" spans="1:8" x14ac:dyDescent="0.25">
      <c r="A33" t="s">
        <v>57</v>
      </c>
      <c r="B33" s="33" t="s">
        <v>56</v>
      </c>
      <c r="C33" s="33"/>
      <c r="D33" s="33"/>
      <c r="E33" s="42"/>
      <c r="F33" s="42"/>
    </row>
    <row r="34" spans="1:8" x14ac:dyDescent="0.25">
      <c r="E34" s="42"/>
      <c r="F34" s="42"/>
    </row>
    <row r="35" spans="1:8" x14ac:dyDescent="0.25">
      <c r="B35" t="s">
        <v>69</v>
      </c>
      <c r="E35" s="46">
        <v>671315.64</v>
      </c>
      <c r="F35" s="46">
        <f>'I &amp; E Account'!E45</f>
        <v>1251968.2799999996</v>
      </c>
    </row>
    <row r="36" spans="1:8" x14ac:dyDescent="0.25">
      <c r="B36" t="s">
        <v>70</v>
      </c>
      <c r="E36" s="22">
        <v>580653.63999999966</v>
      </c>
      <c r="F36" s="47">
        <f>'I &amp; E Account'!E46</f>
        <v>80533.979999998584</v>
      </c>
    </row>
    <row r="37" spans="1:8" x14ac:dyDescent="0.25">
      <c r="B37" t="s">
        <v>71</v>
      </c>
      <c r="E37" s="48">
        <f>SUM(E35:E36)</f>
        <v>1251969.2799999998</v>
      </c>
      <c r="F37" s="48">
        <f>SUM(F35:F36)</f>
        <v>1332502.2599999981</v>
      </c>
      <c r="G37" s="23">
        <f>'Balance Sheet'!E20</f>
        <v>1332502.26</v>
      </c>
      <c r="H37" s="23">
        <f>F37-G37</f>
        <v>-1.862645149230957E-9</v>
      </c>
    </row>
    <row r="38" spans="1:8" x14ac:dyDescent="0.25">
      <c r="E38" s="42"/>
      <c r="F38" s="42"/>
    </row>
    <row r="39" spans="1:8" x14ac:dyDescent="0.25">
      <c r="A39" t="s">
        <v>19</v>
      </c>
      <c r="B39" s="33" t="s">
        <v>18</v>
      </c>
      <c r="C39" s="33"/>
      <c r="D39" s="33"/>
      <c r="E39" s="42"/>
      <c r="F39" s="42"/>
    </row>
    <row r="40" spans="1:8" x14ac:dyDescent="0.25">
      <c r="E40" s="42"/>
      <c r="F40" s="42"/>
    </row>
    <row r="41" spans="1:8" x14ac:dyDescent="0.25">
      <c r="B41" t="s">
        <v>72</v>
      </c>
      <c r="E41" s="42"/>
      <c r="F41" s="42"/>
    </row>
    <row r="42" spans="1:8" x14ac:dyDescent="0.25">
      <c r="B42" t="s">
        <v>73</v>
      </c>
      <c r="E42" s="42">
        <v>6860</v>
      </c>
      <c r="F42" s="42">
        <f>'Final Accounts - I &amp; E'!L40</f>
        <v>8156.01</v>
      </c>
    </row>
    <row r="43" spans="1:8" x14ac:dyDescent="0.25">
      <c r="E43" s="43">
        <f>SUM(E42:E42)</f>
        <v>6860</v>
      </c>
      <c r="F43" s="43">
        <f>SUM(F42:F42)</f>
        <v>8156.01</v>
      </c>
      <c r="G43" s="23">
        <f>'I &amp; E Account'!E23</f>
        <v>8156.01</v>
      </c>
      <c r="H43" s="42">
        <f>F43-G43</f>
        <v>0</v>
      </c>
    </row>
    <row r="44" spans="1:8" x14ac:dyDescent="0.25">
      <c r="E44" s="42"/>
      <c r="F44" s="42"/>
    </row>
    <row r="45" spans="1:8" x14ac:dyDescent="0.25">
      <c r="A45" t="s">
        <v>74</v>
      </c>
      <c r="B45" s="33" t="s">
        <v>75</v>
      </c>
      <c r="C45" s="33"/>
      <c r="D45" s="33"/>
      <c r="E45" s="42"/>
      <c r="F45" s="42"/>
    </row>
    <row r="46" spans="1:8" x14ac:dyDescent="0.25">
      <c r="E46" s="42"/>
      <c r="F46" s="42"/>
    </row>
    <row r="47" spans="1:8" ht="153.75" customHeight="1" x14ac:dyDescent="0.25">
      <c r="B47" s="235" t="s">
        <v>76</v>
      </c>
      <c r="C47" s="235"/>
      <c r="D47" s="235"/>
      <c r="E47" s="235"/>
      <c r="F47" s="235"/>
    </row>
    <row r="48" spans="1:8" ht="30" x14ac:dyDescent="0.25">
      <c r="B48" s="49"/>
      <c r="C48" s="32" t="s">
        <v>77</v>
      </c>
      <c r="D48" s="32" t="s">
        <v>78</v>
      </c>
      <c r="E48" s="50" t="s">
        <v>79</v>
      </c>
      <c r="F48" s="50" t="s">
        <v>80</v>
      </c>
    </row>
    <row r="49" spans="1:6" ht="30" x14ac:dyDescent="0.25">
      <c r="B49" s="51" t="s">
        <v>81</v>
      </c>
      <c r="C49" s="52">
        <v>0</v>
      </c>
      <c r="D49" s="52">
        <v>0</v>
      </c>
      <c r="E49" s="52">
        <v>83</v>
      </c>
      <c r="F49" s="52">
        <v>0</v>
      </c>
    </row>
    <row r="51" spans="1:6" x14ac:dyDescent="0.25">
      <c r="A51" t="s">
        <v>82</v>
      </c>
      <c r="B51" s="33" t="s">
        <v>83</v>
      </c>
      <c r="E51" s="42"/>
      <c r="F51" s="42"/>
    </row>
    <row r="52" spans="1:6" x14ac:dyDescent="0.25">
      <c r="E52" s="42"/>
      <c r="F52" s="42"/>
    </row>
    <row r="53" spans="1:6" ht="106.5" customHeight="1" x14ac:dyDescent="0.25">
      <c r="B53" s="235" t="s">
        <v>84</v>
      </c>
      <c r="C53" s="235"/>
      <c r="D53" s="235"/>
      <c r="E53" s="235"/>
      <c r="F53" s="235"/>
    </row>
    <row r="54" spans="1:6" x14ac:dyDescent="0.25">
      <c r="E54" s="42"/>
      <c r="F54" s="42"/>
    </row>
    <row r="55" spans="1:6" x14ac:dyDescent="0.25">
      <c r="B55" s="233" t="s">
        <v>85</v>
      </c>
      <c r="C55" s="233"/>
      <c r="D55" s="233"/>
      <c r="E55" s="233"/>
      <c r="F55" s="233"/>
    </row>
    <row r="56" spans="1:6" ht="75" x14ac:dyDescent="0.25">
      <c r="B56" s="234"/>
      <c r="C56" s="234"/>
      <c r="D56" s="234"/>
      <c r="E56" s="4" t="s">
        <v>594</v>
      </c>
      <c r="F56" s="4" t="s">
        <v>60</v>
      </c>
    </row>
    <row r="57" spans="1:6" x14ac:dyDescent="0.25">
      <c r="B57" s="234"/>
      <c r="C57" s="234"/>
      <c r="D57" s="234"/>
      <c r="E57" s="41"/>
      <c r="F57" s="41" t="s">
        <v>4</v>
      </c>
    </row>
    <row r="58" spans="1:6" x14ac:dyDescent="0.25">
      <c r="B58" s="236" t="s">
        <v>86</v>
      </c>
      <c r="C58" s="236"/>
      <c r="D58" s="236"/>
      <c r="E58" s="207">
        <v>11</v>
      </c>
      <c r="F58" s="53">
        <v>11</v>
      </c>
    </row>
    <row r="59" spans="1:6" ht="30" customHeight="1" x14ac:dyDescent="0.25">
      <c r="B59" s="236" t="s">
        <v>87</v>
      </c>
      <c r="C59" s="236"/>
      <c r="D59" s="236"/>
      <c r="E59" s="207">
        <v>12</v>
      </c>
      <c r="F59" s="54">
        <v>12</v>
      </c>
    </row>
    <row r="60" spans="1:6" ht="15" customHeight="1" x14ac:dyDescent="0.25">
      <c r="B60" s="236" t="s">
        <v>88</v>
      </c>
      <c r="C60" s="236"/>
      <c r="D60" s="236"/>
      <c r="E60" s="207">
        <v>69</v>
      </c>
      <c r="F60" s="53">
        <v>20042</v>
      </c>
    </row>
    <row r="61" spans="1:6" ht="15" customHeight="1" x14ac:dyDescent="0.25">
      <c r="B61" s="236" t="s">
        <v>89</v>
      </c>
      <c r="C61" s="236"/>
      <c r="D61" s="236"/>
      <c r="E61" s="207">
        <v>2892</v>
      </c>
      <c r="F61" s="53">
        <v>2892</v>
      </c>
    </row>
    <row r="62" spans="1:6" ht="15" customHeight="1" x14ac:dyDescent="0.25">
      <c r="B62" s="236" t="s">
        <v>90</v>
      </c>
      <c r="C62" s="236"/>
      <c r="D62" s="236"/>
      <c r="E62" s="207">
        <v>0</v>
      </c>
      <c r="F62" s="53">
        <v>10630</v>
      </c>
    </row>
    <row r="63" spans="1:6" x14ac:dyDescent="0.25">
      <c r="B63" s="236" t="s">
        <v>91</v>
      </c>
      <c r="C63" s="236"/>
      <c r="D63" s="236"/>
      <c r="E63" s="207">
        <v>17794</v>
      </c>
      <c r="F63" s="53">
        <v>18820</v>
      </c>
    </row>
    <row r="64" spans="1:6" ht="15" customHeight="1" x14ac:dyDescent="0.25">
      <c r="B64" s="236" t="s">
        <v>92</v>
      </c>
      <c r="C64" s="236"/>
      <c r="D64" s="236"/>
      <c r="E64" s="207">
        <v>7894</v>
      </c>
      <c r="F64" s="53">
        <v>10824</v>
      </c>
    </row>
    <row r="65" spans="1:6" ht="15" customHeight="1" x14ac:dyDescent="0.25">
      <c r="B65" s="236" t="s">
        <v>93</v>
      </c>
      <c r="C65" s="236"/>
      <c r="D65" s="236"/>
      <c r="E65" s="207">
        <v>31323</v>
      </c>
      <c r="F65" s="53">
        <v>130198</v>
      </c>
    </row>
    <row r="66" spans="1:6" x14ac:dyDescent="0.25">
      <c r="B66" s="236" t="s">
        <v>94</v>
      </c>
      <c r="C66" s="236"/>
      <c r="D66" s="236"/>
      <c r="E66" s="207">
        <v>34112</v>
      </c>
      <c r="F66" s="53">
        <v>34112</v>
      </c>
    </row>
    <row r="67" spans="1:6" ht="15.75" thickBot="1" x14ac:dyDescent="0.3">
      <c r="E67" s="55">
        <f>SUM(E58:E66)</f>
        <v>94107</v>
      </c>
      <c r="F67" s="55">
        <f>SUM(F58:F66)</f>
        <v>227541</v>
      </c>
    </row>
    <row r="68" spans="1:6" ht="15.75" thickTop="1" x14ac:dyDescent="0.25">
      <c r="E68" s="42"/>
      <c r="F68" s="42"/>
    </row>
    <row r="69" spans="1:6" x14ac:dyDescent="0.25">
      <c r="E69" s="42"/>
      <c r="F69" s="42"/>
    </row>
    <row r="70" spans="1:6" x14ac:dyDescent="0.25">
      <c r="A70" t="s">
        <v>14</v>
      </c>
      <c r="B70" s="33" t="s">
        <v>13</v>
      </c>
      <c r="E70" s="42"/>
      <c r="F70" s="42"/>
    </row>
    <row r="71" spans="1:6" x14ac:dyDescent="0.25">
      <c r="B71" s="33"/>
      <c r="E71" s="42"/>
      <c r="F71" s="42"/>
    </row>
    <row r="72" spans="1:6" x14ac:dyDescent="0.25">
      <c r="B72" t="s">
        <v>95</v>
      </c>
      <c r="E72" s="42">
        <v>500000</v>
      </c>
      <c r="F72" s="42">
        <f>'Final Accounts Agresso &amp; AGAR'!H160</f>
        <v>1971353.18</v>
      </c>
    </row>
    <row r="73" spans="1:6" x14ac:dyDescent="0.25">
      <c r="E73" s="43">
        <f>SUM(E72)</f>
        <v>500000</v>
      </c>
      <c r="F73" s="43">
        <f>SUM(F72)</f>
        <v>1971353.18</v>
      </c>
    </row>
    <row r="74" spans="1:6" x14ac:dyDescent="0.25">
      <c r="E74" s="42"/>
      <c r="F74" s="42"/>
    </row>
    <row r="75" spans="1:6" x14ac:dyDescent="0.25">
      <c r="E75" s="42"/>
      <c r="F75" s="42"/>
    </row>
    <row r="76" spans="1:6" x14ac:dyDescent="0.25">
      <c r="E76" s="42"/>
      <c r="F76" s="42"/>
    </row>
    <row r="77" spans="1:6" x14ac:dyDescent="0.25">
      <c r="E77" s="42"/>
      <c r="F77" s="42"/>
    </row>
    <row r="78" spans="1:6" x14ac:dyDescent="0.25">
      <c r="E78" s="42"/>
      <c r="F78" s="42"/>
    </row>
    <row r="79" spans="1:6" x14ac:dyDescent="0.25">
      <c r="E79" s="42"/>
      <c r="F79" s="42"/>
    </row>
    <row r="80" spans="1:6" x14ac:dyDescent="0.25">
      <c r="E80" s="42"/>
      <c r="F80" s="42"/>
    </row>
    <row r="81" spans="5:6" x14ac:dyDescent="0.25">
      <c r="E81" s="42"/>
      <c r="F81" s="42"/>
    </row>
    <row r="82" spans="5:6" x14ac:dyDescent="0.25">
      <c r="E82" s="42"/>
      <c r="F82" s="42"/>
    </row>
    <row r="83" spans="5:6" x14ac:dyDescent="0.25">
      <c r="E83" s="42"/>
      <c r="F83" s="42"/>
    </row>
    <row r="84" spans="5:6" x14ac:dyDescent="0.25">
      <c r="E84" s="42"/>
      <c r="F84" s="42"/>
    </row>
    <row r="85" spans="5:6" x14ac:dyDescent="0.25">
      <c r="E85" s="42"/>
      <c r="F85" s="42"/>
    </row>
    <row r="86" spans="5:6" x14ac:dyDescent="0.25">
      <c r="E86" s="42"/>
      <c r="F86" s="42"/>
    </row>
    <row r="87" spans="5:6" x14ac:dyDescent="0.25">
      <c r="E87" s="42"/>
      <c r="F87" s="42"/>
    </row>
  </sheetData>
  <mergeCells count="16">
    <mergeCell ref="B63:D63"/>
    <mergeCell ref="B64:D64"/>
    <mergeCell ref="B65:D65"/>
    <mergeCell ref="B66:D66"/>
    <mergeCell ref="B57:D57"/>
    <mergeCell ref="B58:D58"/>
    <mergeCell ref="B59:D59"/>
    <mergeCell ref="B60:D60"/>
    <mergeCell ref="B61:D61"/>
    <mergeCell ref="B62:D62"/>
    <mergeCell ref="B56:D56"/>
    <mergeCell ref="A1:F1"/>
    <mergeCell ref="A3:F3"/>
    <mergeCell ref="B47:F47"/>
    <mergeCell ref="B53:F53"/>
    <mergeCell ref="B55:F55"/>
  </mergeCells>
  <printOptions horizontalCentered="1"/>
  <pageMargins left="0.59055118110236227" right="0.59055118110236227" top="0.55118110236220474" bottom="0.39370078740157483" header="0.31496062992125984" footer="0.31496062992125984"/>
  <pageSetup paperSize="9" scale="82" firstPageNumber="3" fitToHeight="2" orientation="portrait" useFirstPageNumber="1" r:id="rId1"/>
  <headerFooter>
    <oddFooter>&amp;C- &amp;P -</oddFooter>
  </headerFooter>
  <rowBreaks count="1" manualBreakCount="1">
    <brk id="49"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DFF32-74BC-4A84-A1F2-7F97C4D40BC4}">
  <sheetPr>
    <tabColor rgb="FF92D050"/>
    <pageSetUpPr fitToPage="1"/>
  </sheetPr>
  <dimension ref="A1:F20"/>
  <sheetViews>
    <sheetView topLeftCell="C1" zoomScaleNormal="100" workbookViewId="0">
      <selection activeCell="E29" sqref="E29"/>
    </sheetView>
  </sheetViews>
  <sheetFormatPr defaultRowHeight="15" x14ac:dyDescent="0.25"/>
  <cols>
    <col min="1" max="1" width="5" customWidth="1"/>
    <col min="2" max="2" width="42.42578125" customWidth="1"/>
    <col min="3" max="4" width="12.140625" customWidth="1"/>
    <col min="5" max="5" width="11.7109375" bestFit="1" customWidth="1"/>
  </cols>
  <sheetData>
    <row r="1" spans="1:6" x14ac:dyDescent="0.25">
      <c r="A1" s="233" t="s">
        <v>96</v>
      </c>
      <c r="B1" s="233"/>
      <c r="C1" s="233"/>
      <c r="D1" s="233"/>
    </row>
    <row r="2" spans="1:6" x14ac:dyDescent="0.25">
      <c r="A2" s="233" t="s">
        <v>97</v>
      </c>
      <c r="B2" s="233"/>
      <c r="C2" s="233"/>
      <c r="D2" s="233"/>
    </row>
    <row r="3" spans="1:6" x14ac:dyDescent="0.25">
      <c r="A3" s="3"/>
      <c r="B3" s="3"/>
      <c r="C3" s="3"/>
      <c r="D3" s="3"/>
    </row>
    <row r="4" spans="1:6" x14ac:dyDescent="0.25">
      <c r="A4" s="233" t="s">
        <v>0</v>
      </c>
      <c r="B4" s="233"/>
      <c r="C4" s="233"/>
      <c r="D4" s="233"/>
    </row>
    <row r="6" spans="1:6" x14ac:dyDescent="0.25">
      <c r="A6" s="56"/>
      <c r="B6" s="56"/>
      <c r="C6" s="237" t="s">
        <v>98</v>
      </c>
      <c r="D6" s="238"/>
    </row>
    <row r="7" spans="1:6" ht="30" x14ac:dyDescent="0.25">
      <c r="A7" s="58"/>
      <c r="B7" s="58"/>
      <c r="C7" s="59" t="s">
        <v>99</v>
      </c>
      <c r="D7" s="59" t="s">
        <v>100</v>
      </c>
    </row>
    <row r="8" spans="1:6" x14ac:dyDescent="0.25">
      <c r="A8" s="60">
        <v>1</v>
      </c>
      <c r="B8" s="56" t="s">
        <v>101</v>
      </c>
      <c r="C8" s="61">
        <v>671314.64</v>
      </c>
      <c r="D8" s="61">
        <f>C14</f>
        <v>1251968.2800000003</v>
      </c>
    </row>
    <row r="9" spans="1:6" x14ac:dyDescent="0.25">
      <c r="A9" s="62">
        <v>2</v>
      </c>
      <c r="B9" s="63" t="s">
        <v>102</v>
      </c>
      <c r="C9" s="64">
        <v>879566</v>
      </c>
      <c r="D9" s="64">
        <f>'Final Accounts Agresso &amp; AGAR'!H150</f>
        <v>1024716</v>
      </c>
    </row>
    <row r="10" spans="1:6" x14ac:dyDescent="0.25">
      <c r="A10" s="62">
        <v>3</v>
      </c>
      <c r="B10" s="63" t="s">
        <v>103</v>
      </c>
      <c r="C10" s="64">
        <v>2154024.2400000002</v>
      </c>
      <c r="D10" s="64">
        <f>'Final Accounts Agresso &amp; AGAR'!H151</f>
        <v>7943282.6000000006</v>
      </c>
    </row>
    <row r="11" spans="1:6" x14ac:dyDescent="0.25">
      <c r="A11" s="62">
        <v>4</v>
      </c>
      <c r="B11" s="63" t="s">
        <v>104</v>
      </c>
      <c r="C11" s="64">
        <v>315922.58</v>
      </c>
      <c r="D11" s="64">
        <f>'Final Accounts Agresso &amp; AGAR'!H152</f>
        <v>371650.88</v>
      </c>
    </row>
    <row r="12" spans="1:6" x14ac:dyDescent="0.25">
      <c r="A12" s="62">
        <v>5</v>
      </c>
      <c r="B12" s="63" t="s">
        <v>105</v>
      </c>
      <c r="C12" s="64">
        <v>8419.64</v>
      </c>
      <c r="D12" s="64">
        <f>'Final Accounts Agresso &amp; AGAR'!H153</f>
        <v>109604.73</v>
      </c>
    </row>
    <row r="13" spans="1:6" x14ac:dyDescent="0.25">
      <c r="A13" s="62">
        <v>6</v>
      </c>
      <c r="B13" s="63" t="s">
        <v>106</v>
      </c>
      <c r="C13" s="64">
        <v>2128594.38</v>
      </c>
      <c r="D13" s="64">
        <f>'Final Accounts Agresso &amp; AGAR'!H154</f>
        <v>8406209.0099999998</v>
      </c>
      <c r="F13" s="54"/>
    </row>
    <row r="14" spans="1:6" x14ac:dyDescent="0.25">
      <c r="A14" s="65">
        <v>7</v>
      </c>
      <c r="B14" s="58" t="s">
        <v>107</v>
      </c>
      <c r="C14" s="66">
        <v>1251968.2800000003</v>
      </c>
      <c r="D14" s="66">
        <f>D8+D9+D10-D11-D12-D13</f>
        <v>1332502.2599999998</v>
      </c>
    </row>
    <row r="15" spans="1:6" hidden="1" x14ac:dyDescent="0.25">
      <c r="A15" s="5"/>
      <c r="C15" s="54"/>
      <c r="D15" s="54">
        <f>'Final Accounts Agresso &amp; AGAR'!H155</f>
        <v>1332502.2599999998</v>
      </c>
      <c r="E15" s="23"/>
    </row>
    <row r="16" spans="1:6" x14ac:dyDescent="0.25">
      <c r="A16" s="5"/>
      <c r="C16" s="54"/>
      <c r="D16" s="54"/>
    </row>
    <row r="17" spans="1:4" x14ac:dyDescent="0.25">
      <c r="A17" s="60">
        <v>8</v>
      </c>
      <c r="B17" s="56" t="s">
        <v>108</v>
      </c>
      <c r="C17" s="61">
        <v>824049.42</v>
      </c>
      <c r="D17" s="61">
        <f>'Final Accounts Agresso &amp; AGAR'!H158</f>
        <v>2069517.82</v>
      </c>
    </row>
    <row r="18" spans="1:4" x14ac:dyDescent="0.25">
      <c r="A18" s="62">
        <v>9</v>
      </c>
      <c r="B18" s="63" t="s">
        <v>109</v>
      </c>
      <c r="C18" s="64">
        <f>'Final Accounts Agresso &amp; AGAR'!C159</f>
        <v>94107</v>
      </c>
      <c r="D18" s="64">
        <f>'Final Accounts Agresso &amp; AGAR'!H159</f>
        <v>227541</v>
      </c>
    </row>
    <row r="19" spans="1:4" x14ac:dyDescent="0.25">
      <c r="A19" s="65">
        <v>10</v>
      </c>
      <c r="B19" s="58" t="s">
        <v>110</v>
      </c>
      <c r="C19" s="66">
        <v>500000</v>
      </c>
      <c r="D19" s="66">
        <v>1971353.18</v>
      </c>
    </row>
    <row r="20" spans="1:4" x14ac:dyDescent="0.25">
      <c r="A20" s="5"/>
    </row>
  </sheetData>
  <mergeCells count="4">
    <mergeCell ref="A1:D1"/>
    <mergeCell ref="A2:D2"/>
    <mergeCell ref="A4:D4"/>
    <mergeCell ref="C6:D6"/>
  </mergeCell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9883C-5820-4EDB-BA66-41BDD56778F7}">
  <sheetPr>
    <tabColor rgb="FF92D050"/>
    <pageSetUpPr fitToPage="1"/>
  </sheetPr>
  <dimension ref="A1:V79"/>
  <sheetViews>
    <sheetView topLeftCell="A7" zoomScale="90" zoomScaleNormal="90" workbookViewId="0">
      <selection activeCell="M33" sqref="M33"/>
    </sheetView>
  </sheetViews>
  <sheetFormatPr defaultRowHeight="14.25" x14ac:dyDescent="0.2"/>
  <cols>
    <col min="1" max="1" width="10.85546875" style="70" customWidth="1"/>
    <col min="2" max="2" width="9.140625" style="70"/>
    <col min="3" max="3" width="32.5703125" style="70" customWidth="1"/>
    <col min="4" max="4" width="10.85546875" style="70" customWidth="1"/>
    <col min="5" max="5" width="3.28515625" style="70" customWidth="1"/>
    <col min="6" max="6" width="76.42578125" style="70" bestFit="1" customWidth="1"/>
    <col min="7" max="7" width="10.140625" style="70" customWidth="1"/>
    <col min="8" max="8" width="11.7109375" style="70" customWidth="1"/>
    <col min="9" max="11" width="9.140625" style="70" hidden="1" customWidth="1"/>
    <col min="12" max="12" width="13.28515625" style="70" customWidth="1"/>
    <col min="13" max="13" width="50.42578125" style="69" bestFit="1" customWidth="1"/>
    <col min="14" max="14" width="86" style="70" bestFit="1" customWidth="1"/>
    <col min="15" max="256" width="9.140625" style="70"/>
    <col min="257" max="257" width="10.85546875" style="70" customWidth="1"/>
    <col min="258" max="258" width="9.140625" style="70"/>
    <col min="259" max="259" width="32.5703125" style="70" customWidth="1"/>
    <col min="260" max="260" width="9.140625" style="70"/>
    <col min="261" max="261" width="3.28515625" style="70" customWidth="1"/>
    <col min="262" max="262" width="9.140625" style="70"/>
    <col min="263" max="263" width="10.140625" style="70" customWidth="1"/>
    <col min="264" max="264" width="9.5703125" style="70" customWidth="1"/>
    <col min="265" max="267" width="0" style="70" hidden="1" customWidth="1"/>
    <col min="268" max="268" width="13.28515625" style="70" customWidth="1"/>
    <col min="269" max="269" width="50.42578125" style="70" bestFit="1" customWidth="1"/>
    <col min="270" max="270" width="86" style="70" bestFit="1" customWidth="1"/>
    <col min="271" max="512" width="9.140625" style="70"/>
    <col min="513" max="513" width="10.85546875" style="70" customWidth="1"/>
    <col min="514" max="514" width="9.140625" style="70"/>
    <col min="515" max="515" width="32.5703125" style="70" customWidth="1"/>
    <col min="516" max="516" width="9.140625" style="70"/>
    <col min="517" max="517" width="3.28515625" style="70" customWidth="1"/>
    <col min="518" max="518" width="9.140625" style="70"/>
    <col min="519" max="519" width="10.140625" style="70" customWidth="1"/>
    <col min="520" max="520" width="9.5703125" style="70" customWidth="1"/>
    <col min="521" max="523" width="0" style="70" hidden="1" customWidth="1"/>
    <col min="524" max="524" width="13.28515625" style="70" customWidth="1"/>
    <col min="525" max="525" width="50.42578125" style="70" bestFit="1" customWidth="1"/>
    <col min="526" max="526" width="86" style="70" bestFit="1" customWidth="1"/>
    <col min="527" max="768" width="9.140625" style="70"/>
    <col min="769" max="769" width="10.85546875" style="70" customWidth="1"/>
    <col min="770" max="770" width="9.140625" style="70"/>
    <col min="771" max="771" width="32.5703125" style="70" customWidth="1"/>
    <col min="772" max="772" width="9.140625" style="70"/>
    <col min="773" max="773" width="3.28515625" style="70" customWidth="1"/>
    <col min="774" max="774" width="9.140625" style="70"/>
    <col min="775" max="775" width="10.140625" style="70" customWidth="1"/>
    <col min="776" max="776" width="9.5703125" style="70" customWidth="1"/>
    <col min="777" max="779" width="0" style="70" hidden="1" customWidth="1"/>
    <col min="780" max="780" width="13.28515625" style="70" customWidth="1"/>
    <col min="781" max="781" width="50.42578125" style="70" bestFit="1" customWidth="1"/>
    <col min="782" max="782" width="86" style="70" bestFit="1" customWidth="1"/>
    <col min="783" max="1024" width="9.140625" style="70"/>
    <col min="1025" max="1025" width="10.85546875" style="70" customWidth="1"/>
    <col min="1026" max="1026" width="9.140625" style="70"/>
    <col min="1027" max="1027" width="32.5703125" style="70" customWidth="1"/>
    <col min="1028" max="1028" width="9.140625" style="70"/>
    <col min="1029" max="1029" width="3.28515625" style="70" customWidth="1"/>
    <col min="1030" max="1030" width="9.140625" style="70"/>
    <col min="1031" max="1031" width="10.140625" style="70" customWidth="1"/>
    <col min="1032" max="1032" width="9.5703125" style="70" customWidth="1"/>
    <col min="1033" max="1035" width="0" style="70" hidden="1" customWidth="1"/>
    <col min="1036" max="1036" width="13.28515625" style="70" customWidth="1"/>
    <col min="1037" max="1037" width="50.42578125" style="70" bestFit="1" customWidth="1"/>
    <col min="1038" max="1038" width="86" style="70" bestFit="1" customWidth="1"/>
    <col min="1039" max="1280" width="9.140625" style="70"/>
    <col min="1281" max="1281" width="10.85546875" style="70" customWidth="1"/>
    <col min="1282" max="1282" width="9.140625" style="70"/>
    <col min="1283" max="1283" width="32.5703125" style="70" customWidth="1"/>
    <col min="1284" max="1284" width="9.140625" style="70"/>
    <col min="1285" max="1285" width="3.28515625" style="70" customWidth="1"/>
    <col min="1286" max="1286" width="9.140625" style="70"/>
    <col min="1287" max="1287" width="10.140625" style="70" customWidth="1"/>
    <col min="1288" max="1288" width="9.5703125" style="70" customWidth="1"/>
    <col min="1289" max="1291" width="0" style="70" hidden="1" customWidth="1"/>
    <col min="1292" max="1292" width="13.28515625" style="70" customWidth="1"/>
    <col min="1293" max="1293" width="50.42578125" style="70" bestFit="1" customWidth="1"/>
    <col min="1294" max="1294" width="86" style="70" bestFit="1" customWidth="1"/>
    <col min="1295" max="1536" width="9.140625" style="70"/>
    <col min="1537" max="1537" width="10.85546875" style="70" customWidth="1"/>
    <col min="1538" max="1538" width="9.140625" style="70"/>
    <col min="1539" max="1539" width="32.5703125" style="70" customWidth="1"/>
    <col min="1540" max="1540" width="9.140625" style="70"/>
    <col min="1541" max="1541" width="3.28515625" style="70" customWidth="1"/>
    <col min="1542" max="1542" width="9.140625" style="70"/>
    <col min="1543" max="1543" width="10.140625" style="70" customWidth="1"/>
    <col min="1544" max="1544" width="9.5703125" style="70" customWidth="1"/>
    <col min="1545" max="1547" width="0" style="70" hidden="1" customWidth="1"/>
    <col min="1548" max="1548" width="13.28515625" style="70" customWidth="1"/>
    <col min="1549" max="1549" width="50.42578125" style="70" bestFit="1" customWidth="1"/>
    <col min="1550" max="1550" width="86" style="70" bestFit="1" customWidth="1"/>
    <col min="1551" max="1792" width="9.140625" style="70"/>
    <col min="1793" max="1793" width="10.85546875" style="70" customWidth="1"/>
    <col min="1794" max="1794" width="9.140625" style="70"/>
    <col min="1795" max="1795" width="32.5703125" style="70" customWidth="1"/>
    <col min="1796" max="1796" width="9.140625" style="70"/>
    <col min="1797" max="1797" width="3.28515625" style="70" customWidth="1"/>
    <col min="1798" max="1798" width="9.140625" style="70"/>
    <col min="1799" max="1799" width="10.140625" style="70" customWidth="1"/>
    <col min="1800" max="1800" width="9.5703125" style="70" customWidth="1"/>
    <col min="1801" max="1803" width="0" style="70" hidden="1" customWidth="1"/>
    <col min="1804" max="1804" width="13.28515625" style="70" customWidth="1"/>
    <col min="1805" max="1805" width="50.42578125" style="70" bestFit="1" customWidth="1"/>
    <col min="1806" max="1806" width="86" style="70" bestFit="1" customWidth="1"/>
    <col min="1807" max="2048" width="9.140625" style="70"/>
    <col min="2049" max="2049" width="10.85546875" style="70" customWidth="1"/>
    <col min="2050" max="2050" width="9.140625" style="70"/>
    <col min="2051" max="2051" width="32.5703125" style="70" customWidth="1"/>
    <col min="2052" max="2052" width="9.140625" style="70"/>
    <col min="2053" max="2053" width="3.28515625" style="70" customWidth="1"/>
    <col min="2054" max="2054" width="9.140625" style="70"/>
    <col min="2055" max="2055" width="10.140625" style="70" customWidth="1"/>
    <col min="2056" max="2056" width="9.5703125" style="70" customWidth="1"/>
    <col min="2057" max="2059" width="0" style="70" hidden="1" customWidth="1"/>
    <col min="2060" max="2060" width="13.28515625" style="70" customWidth="1"/>
    <col min="2061" max="2061" width="50.42578125" style="70" bestFit="1" customWidth="1"/>
    <col min="2062" max="2062" width="86" style="70" bestFit="1" customWidth="1"/>
    <col min="2063" max="2304" width="9.140625" style="70"/>
    <col min="2305" max="2305" width="10.85546875" style="70" customWidth="1"/>
    <col min="2306" max="2306" width="9.140625" style="70"/>
    <col min="2307" max="2307" width="32.5703125" style="70" customWidth="1"/>
    <col min="2308" max="2308" width="9.140625" style="70"/>
    <col min="2309" max="2309" width="3.28515625" style="70" customWidth="1"/>
    <col min="2310" max="2310" width="9.140625" style="70"/>
    <col min="2311" max="2311" width="10.140625" style="70" customWidth="1"/>
    <col min="2312" max="2312" width="9.5703125" style="70" customWidth="1"/>
    <col min="2313" max="2315" width="0" style="70" hidden="1" customWidth="1"/>
    <col min="2316" max="2316" width="13.28515625" style="70" customWidth="1"/>
    <col min="2317" max="2317" width="50.42578125" style="70" bestFit="1" customWidth="1"/>
    <col min="2318" max="2318" width="86" style="70" bestFit="1" customWidth="1"/>
    <col min="2319" max="2560" width="9.140625" style="70"/>
    <col min="2561" max="2561" width="10.85546875" style="70" customWidth="1"/>
    <col min="2562" max="2562" width="9.140625" style="70"/>
    <col min="2563" max="2563" width="32.5703125" style="70" customWidth="1"/>
    <col min="2564" max="2564" width="9.140625" style="70"/>
    <col min="2565" max="2565" width="3.28515625" style="70" customWidth="1"/>
    <col min="2566" max="2566" width="9.140625" style="70"/>
    <col min="2567" max="2567" width="10.140625" style="70" customWidth="1"/>
    <col min="2568" max="2568" width="9.5703125" style="70" customWidth="1"/>
    <col min="2569" max="2571" width="0" style="70" hidden="1" customWidth="1"/>
    <col min="2572" max="2572" width="13.28515625" style="70" customWidth="1"/>
    <col min="2573" max="2573" width="50.42578125" style="70" bestFit="1" customWidth="1"/>
    <col min="2574" max="2574" width="86" style="70" bestFit="1" customWidth="1"/>
    <col min="2575" max="2816" width="9.140625" style="70"/>
    <col min="2817" max="2817" width="10.85546875" style="70" customWidth="1"/>
    <col min="2818" max="2818" width="9.140625" style="70"/>
    <col min="2819" max="2819" width="32.5703125" style="70" customWidth="1"/>
    <col min="2820" max="2820" width="9.140625" style="70"/>
    <col min="2821" max="2821" width="3.28515625" style="70" customWidth="1"/>
    <col min="2822" max="2822" width="9.140625" style="70"/>
    <col min="2823" max="2823" width="10.140625" style="70" customWidth="1"/>
    <col min="2824" max="2824" width="9.5703125" style="70" customWidth="1"/>
    <col min="2825" max="2827" width="0" style="70" hidden="1" customWidth="1"/>
    <col min="2828" max="2828" width="13.28515625" style="70" customWidth="1"/>
    <col min="2829" max="2829" width="50.42578125" style="70" bestFit="1" customWidth="1"/>
    <col min="2830" max="2830" width="86" style="70" bestFit="1" customWidth="1"/>
    <col min="2831" max="3072" width="9.140625" style="70"/>
    <col min="3073" max="3073" width="10.85546875" style="70" customWidth="1"/>
    <col min="3074" max="3074" width="9.140625" style="70"/>
    <col min="3075" max="3075" width="32.5703125" style="70" customWidth="1"/>
    <col min="3076" max="3076" width="9.140625" style="70"/>
    <col min="3077" max="3077" width="3.28515625" style="70" customWidth="1"/>
    <col min="3078" max="3078" width="9.140625" style="70"/>
    <col min="3079" max="3079" width="10.140625" style="70" customWidth="1"/>
    <col min="3080" max="3080" width="9.5703125" style="70" customWidth="1"/>
    <col min="3081" max="3083" width="0" style="70" hidden="1" customWidth="1"/>
    <col min="3084" max="3084" width="13.28515625" style="70" customWidth="1"/>
    <col min="3085" max="3085" width="50.42578125" style="70" bestFit="1" customWidth="1"/>
    <col min="3086" max="3086" width="86" style="70" bestFit="1" customWidth="1"/>
    <col min="3087" max="3328" width="9.140625" style="70"/>
    <col min="3329" max="3329" width="10.85546875" style="70" customWidth="1"/>
    <col min="3330" max="3330" width="9.140625" style="70"/>
    <col min="3331" max="3331" width="32.5703125" style="70" customWidth="1"/>
    <col min="3332" max="3332" width="9.140625" style="70"/>
    <col min="3333" max="3333" width="3.28515625" style="70" customWidth="1"/>
    <col min="3334" max="3334" width="9.140625" style="70"/>
    <col min="3335" max="3335" width="10.140625" style="70" customWidth="1"/>
    <col min="3336" max="3336" width="9.5703125" style="70" customWidth="1"/>
    <col min="3337" max="3339" width="0" style="70" hidden="1" customWidth="1"/>
    <col min="3340" max="3340" width="13.28515625" style="70" customWidth="1"/>
    <col min="3341" max="3341" width="50.42578125" style="70" bestFit="1" customWidth="1"/>
    <col min="3342" max="3342" width="86" style="70" bestFit="1" customWidth="1"/>
    <col min="3343" max="3584" width="9.140625" style="70"/>
    <col min="3585" max="3585" width="10.85546875" style="70" customWidth="1"/>
    <col min="3586" max="3586" width="9.140625" style="70"/>
    <col min="3587" max="3587" width="32.5703125" style="70" customWidth="1"/>
    <col min="3588" max="3588" width="9.140625" style="70"/>
    <col min="3589" max="3589" width="3.28515625" style="70" customWidth="1"/>
    <col min="3590" max="3590" width="9.140625" style="70"/>
    <col min="3591" max="3591" width="10.140625" style="70" customWidth="1"/>
    <col min="3592" max="3592" width="9.5703125" style="70" customWidth="1"/>
    <col min="3593" max="3595" width="0" style="70" hidden="1" customWidth="1"/>
    <col min="3596" max="3596" width="13.28515625" style="70" customWidth="1"/>
    <col min="3597" max="3597" width="50.42578125" style="70" bestFit="1" customWidth="1"/>
    <col min="3598" max="3598" width="86" style="70" bestFit="1" customWidth="1"/>
    <col min="3599" max="3840" width="9.140625" style="70"/>
    <col min="3841" max="3841" width="10.85546875" style="70" customWidth="1"/>
    <col min="3842" max="3842" width="9.140625" style="70"/>
    <col min="3843" max="3843" width="32.5703125" style="70" customWidth="1"/>
    <col min="3844" max="3844" width="9.140625" style="70"/>
    <col min="3845" max="3845" width="3.28515625" style="70" customWidth="1"/>
    <col min="3846" max="3846" width="9.140625" style="70"/>
    <col min="3847" max="3847" width="10.140625" style="70" customWidth="1"/>
    <col min="3848" max="3848" width="9.5703125" style="70" customWidth="1"/>
    <col min="3849" max="3851" width="0" style="70" hidden="1" customWidth="1"/>
    <col min="3852" max="3852" width="13.28515625" style="70" customWidth="1"/>
    <col min="3853" max="3853" width="50.42578125" style="70" bestFit="1" customWidth="1"/>
    <col min="3854" max="3854" width="86" style="70" bestFit="1" customWidth="1"/>
    <col min="3855" max="4096" width="9.140625" style="70"/>
    <col min="4097" max="4097" width="10.85546875" style="70" customWidth="1"/>
    <col min="4098" max="4098" width="9.140625" style="70"/>
    <col min="4099" max="4099" width="32.5703125" style="70" customWidth="1"/>
    <col min="4100" max="4100" width="9.140625" style="70"/>
    <col min="4101" max="4101" width="3.28515625" style="70" customWidth="1"/>
    <col min="4102" max="4102" width="9.140625" style="70"/>
    <col min="4103" max="4103" width="10.140625" style="70" customWidth="1"/>
    <col min="4104" max="4104" width="9.5703125" style="70" customWidth="1"/>
    <col min="4105" max="4107" width="0" style="70" hidden="1" customWidth="1"/>
    <col min="4108" max="4108" width="13.28515625" style="70" customWidth="1"/>
    <col min="4109" max="4109" width="50.42578125" style="70" bestFit="1" customWidth="1"/>
    <col min="4110" max="4110" width="86" style="70" bestFit="1" customWidth="1"/>
    <col min="4111" max="4352" width="9.140625" style="70"/>
    <col min="4353" max="4353" width="10.85546875" style="70" customWidth="1"/>
    <col min="4354" max="4354" width="9.140625" style="70"/>
    <col min="4355" max="4355" width="32.5703125" style="70" customWidth="1"/>
    <col min="4356" max="4356" width="9.140625" style="70"/>
    <col min="4357" max="4357" width="3.28515625" style="70" customWidth="1"/>
    <col min="4358" max="4358" width="9.140625" style="70"/>
    <col min="4359" max="4359" width="10.140625" style="70" customWidth="1"/>
    <col min="4360" max="4360" width="9.5703125" style="70" customWidth="1"/>
    <col min="4361" max="4363" width="0" style="70" hidden="1" customWidth="1"/>
    <col min="4364" max="4364" width="13.28515625" style="70" customWidth="1"/>
    <col min="4365" max="4365" width="50.42578125" style="70" bestFit="1" customWidth="1"/>
    <col min="4366" max="4366" width="86" style="70" bestFit="1" customWidth="1"/>
    <col min="4367" max="4608" width="9.140625" style="70"/>
    <col min="4609" max="4609" width="10.85546875" style="70" customWidth="1"/>
    <col min="4610" max="4610" width="9.140625" style="70"/>
    <col min="4611" max="4611" width="32.5703125" style="70" customWidth="1"/>
    <col min="4612" max="4612" width="9.140625" style="70"/>
    <col min="4613" max="4613" width="3.28515625" style="70" customWidth="1"/>
    <col min="4614" max="4614" width="9.140625" style="70"/>
    <col min="4615" max="4615" width="10.140625" style="70" customWidth="1"/>
    <col min="4616" max="4616" width="9.5703125" style="70" customWidth="1"/>
    <col min="4617" max="4619" width="0" style="70" hidden="1" customWidth="1"/>
    <col min="4620" max="4620" width="13.28515625" style="70" customWidth="1"/>
    <col min="4621" max="4621" width="50.42578125" style="70" bestFit="1" customWidth="1"/>
    <col min="4622" max="4622" width="86" style="70" bestFit="1" customWidth="1"/>
    <col min="4623" max="4864" width="9.140625" style="70"/>
    <col min="4865" max="4865" width="10.85546875" style="70" customWidth="1"/>
    <col min="4866" max="4866" width="9.140625" style="70"/>
    <col min="4867" max="4867" width="32.5703125" style="70" customWidth="1"/>
    <col min="4868" max="4868" width="9.140625" style="70"/>
    <col min="4869" max="4869" width="3.28515625" style="70" customWidth="1"/>
    <col min="4870" max="4870" width="9.140625" style="70"/>
    <col min="4871" max="4871" width="10.140625" style="70" customWidth="1"/>
    <col min="4872" max="4872" width="9.5703125" style="70" customWidth="1"/>
    <col min="4873" max="4875" width="0" style="70" hidden="1" customWidth="1"/>
    <col min="4876" max="4876" width="13.28515625" style="70" customWidth="1"/>
    <col min="4877" max="4877" width="50.42578125" style="70" bestFit="1" customWidth="1"/>
    <col min="4878" max="4878" width="86" style="70" bestFit="1" customWidth="1"/>
    <col min="4879" max="5120" width="9.140625" style="70"/>
    <col min="5121" max="5121" width="10.85546875" style="70" customWidth="1"/>
    <col min="5122" max="5122" width="9.140625" style="70"/>
    <col min="5123" max="5123" width="32.5703125" style="70" customWidth="1"/>
    <col min="5124" max="5124" width="9.140625" style="70"/>
    <col min="5125" max="5125" width="3.28515625" style="70" customWidth="1"/>
    <col min="5126" max="5126" width="9.140625" style="70"/>
    <col min="5127" max="5127" width="10.140625" style="70" customWidth="1"/>
    <col min="5128" max="5128" width="9.5703125" style="70" customWidth="1"/>
    <col min="5129" max="5131" width="0" style="70" hidden="1" customWidth="1"/>
    <col min="5132" max="5132" width="13.28515625" style="70" customWidth="1"/>
    <col min="5133" max="5133" width="50.42578125" style="70" bestFit="1" customWidth="1"/>
    <col min="5134" max="5134" width="86" style="70" bestFit="1" customWidth="1"/>
    <col min="5135" max="5376" width="9.140625" style="70"/>
    <col min="5377" max="5377" width="10.85546875" style="70" customWidth="1"/>
    <col min="5378" max="5378" width="9.140625" style="70"/>
    <col min="5379" max="5379" width="32.5703125" style="70" customWidth="1"/>
    <col min="5380" max="5380" width="9.140625" style="70"/>
    <col min="5381" max="5381" width="3.28515625" style="70" customWidth="1"/>
    <col min="5382" max="5382" width="9.140625" style="70"/>
    <col min="5383" max="5383" width="10.140625" style="70" customWidth="1"/>
    <col min="5384" max="5384" width="9.5703125" style="70" customWidth="1"/>
    <col min="5385" max="5387" width="0" style="70" hidden="1" customWidth="1"/>
    <col min="5388" max="5388" width="13.28515625" style="70" customWidth="1"/>
    <col min="5389" max="5389" width="50.42578125" style="70" bestFit="1" customWidth="1"/>
    <col min="5390" max="5390" width="86" style="70" bestFit="1" customWidth="1"/>
    <col min="5391" max="5632" width="9.140625" style="70"/>
    <col min="5633" max="5633" width="10.85546875" style="70" customWidth="1"/>
    <col min="5634" max="5634" width="9.140625" style="70"/>
    <col min="5635" max="5635" width="32.5703125" style="70" customWidth="1"/>
    <col min="5636" max="5636" width="9.140625" style="70"/>
    <col min="5637" max="5637" width="3.28515625" style="70" customWidth="1"/>
    <col min="5638" max="5638" width="9.140625" style="70"/>
    <col min="5639" max="5639" width="10.140625" style="70" customWidth="1"/>
    <col min="5640" max="5640" width="9.5703125" style="70" customWidth="1"/>
    <col min="5641" max="5643" width="0" style="70" hidden="1" customWidth="1"/>
    <col min="5644" max="5644" width="13.28515625" style="70" customWidth="1"/>
    <col min="5645" max="5645" width="50.42578125" style="70" bestFit="1" customWidth="1"/>
    <col min="5646" max="5646" width="86" style="70" bestFit="1" customWidth="1"/>
    <col min="5647" max="5888" width="9.140625" style="70"/>
    <col min="5889" max="5889" width="10.85546875" style="70" customWidth="1"/>
    <col min="5890" max="5890" width="9.140625" style="70"/>
    <col min="5891" max="5891" width="32.5703125" style="70" customWidth="1"/>
    <col min="5892" max="5892" width="9.140625" style="70"/>
    <col min="5893" max="5893" width="3.28515625" style="70" customWidth="1"/>
    <col min="5894" max="5894" width="9.140625" style="70"/>
    <col min="5895" max="5895" width="10.140625" style="70" customWidth="1"/>
    <col min="5896" max="5896" width="9.5703125" style="70" customWidth="1"/>
    <col min="5897" max="5899" width="0" style="70" hidden="1" customWidth="1"/>
    <col min="5900" max="5900" width="13.28515625" style="70" customWidth="1"/>
    <col min="5901" max="5901" width="50.42578125" style="70" bestFit="1" customWidth="1"/>
    <col min="5902" max="5902" width="86" style="70" bestFit="1" customWidth="1"/>
    <col min="5903" max="6144" width="9.140625" style="70"/>
    <col min="6145" max="6145" width="10.85546875" style="70" customWidth="1"/>
    <col min="6146" max="6146" width="9.140625" style="70"/>
    <col min="6147" max="6147" width="32.5703125" style="70" customWidth="1"/>
    <col min="6148" max="6148" width="9.140625" style="70"/>
    <col min="6149" max="6149" width="3.28515625" style="70" customWidth="1"/>
    <col min="6150" max="6150" width="9.140625" style="70"/>
    <col min="6151" max="6151" width="10.140625" style="70" customWidth="1"/>
    <col min="6152" max="6152" width="9.5703125" style="70" customWidth="1"/>
    <col min="6153" max="6155" width="0" style="70" hidden="1" customWidth="1"/>
    <col min="6156" max="6156" width="13.28515625" style="70" customWidth="1"/>
    <col min="6157" max="6157" width="50.42578125" style="70" bestFit="1" customWidth="1"/>
    <col min="6158" max="6158" width="86" style="70" bestFit="1" customWidth="1"/>
    <col min="6159" max="6400" width="9.140625" style="70"/>
    <col min="6401" max="6401" width="10.85546875" style="70" customWidth="1"/>
    <col min="6402" max="6402" width="9.140625" style="70"/>
    <col min="6403" max="6403" width="32.5703125" style="70" customWidth="1"/>
    <col min="6404" max="6404" width="9.140625" style="70"/>
    <col min="6405" max="6405" width="3.28515625" style="70" customWidth="1"/>
    <col min="6406" max="6406" width="9.140625" style="70"/>
    <col min="6407" max="6407" width="10.140625" style="70" customWidth="1"/>
    <col min="6408" max="6408" width="9.5703125" style="70" customWidth="1"/>
    <col min="6409" max="6411" width="0" style="70" hidden="1" customWidth="1"/>
    <col min="6412" max="6412" width="13.28515625" style="70" customWidth="1"/>
    <col min="6413" max="6413" width="50.42578125" style="70" bestFit="1" customWidth="1"/>
    <col min="6414" max="6414" width="86" style="70" bestFit="1" customWidth="1"/>
    <col min="6415" max="6656" width="9.140625" style="70"/>
    <col min="6657" max="6657" width="10.85546875" style="70" customWidth="1"/>
    <col min="6658" max="6658" width="9.140625" style="70"/>
    <col min="6659" max="6659" width="32.5703125" style="70" customWidth="1"/>
    <col min="6660" max="6660" width="9.140625" style="70"/>
    <col min="6661" max="6661" width="3.28515625" style="70" customWidth="1"/>
    <col min="6662" max="6662" width="9.140625" style="70"/>
    <col min="6663" max="6663" width="10.140625" style="70" customWidth="1"/>
    <col min="6664" max="6664" width="9.5703125" style="70" customWidth="1"/>
    <col min="6665" max="6667" width="0" style="70" hidden="1" customWidth="1"/>
    <col min="6668" max="6668" width="13.28515625" style="70" customWidth="1"/>
    <col min="6669" max="6669" width="50.42578125" style="70" bestFit="1" customWidth="1"/>
    <col min="6670" max="6670" width="86" style="70" bestFit="1" customWidth="1"/>
    <col min="6671" max="6912" width="9.140625" style="70"/>
    <col min="6913" max="6913" width="10.85546875" style="70" customWidth="1"/>
    <col min="6914" max="6914" width="9.140625" style="70"/>
    <col min="6915" max="6915" width="32.5703125" style="70" customWidth="1"/>
    <col min="6916" max="6916" width="9.140625" style="70"/>
    <col min="6917" max="6917" width="3.28515625" style="70" customWidth="1"/>
    <col min="6918" max="6918" width="9.140625" style="70"/>
    <col min="6919" max="6919" width="10.140625" style="70" customWidth="1"/>
    <col min="6920" max="6920" width="9.5703125" style="70" customWidth="1"/>
    <col min="6921" max="6923" width="0" style="70" hidden="1" customWidth="1"/>
    <col min="6924" max="6924" width="13.28515625" style="70" customWidth="1"/>
    <col min="6925" max="6925" width="50.42578125" style="70" bestFit="1" customWidth="1"/>
    <col min="6926" max="6926" width="86" style="70" bestFit="1" customWidth="1"/>
    <col min="6927" max="7168" width="9.140625" style="70"/>
    <col min="7169" max="7169" width="10.85546875" style="70" customWidth="1"/>
    <col min="7170" max="7170" width="9.140625" style="70"/>
    <col min="7171" max="7171" width="32.5703125" style="70" customWidth="1"/>
    <col min="7172" max="7172" width="9.140625" style="70"/>
    <col min="7173" max="7173" width="3.28515625" style="70" customWidth="1"/>
    <col min="7174" max="7174" width="9.140625" style="70"/>
    <col min="7175" max="7175" width="10.140625" style="70" customWidth="1"/>
    <col min="7176" max="7176" width="9.5703125" style="70" customWidth="1"/>
    <col min="7177" max="7179" width="0" style="70" hidden="1" customWidth="1"/>
    <col min="7180" max="7180" width="13.28515625" style="70" customWidth="1"/>
    <col min="7181" max="7181" width="50.42578125" style="70" bestFit="1" customWidth="1"/>
    <col min="7182" max="7182" width="86" style="70" bestFit="1" customWidth="1"/>
    <col min="7183" max="7424" width="9.140625" style="70"/>
    <col min="7425" max="7425" width="10.85546875" style="70" customWidth="1"/>
    <col min="7426" max="7426" width="9.140625" style="70"/>
    <col min="7427" max="7427" width="32.5703125" style="70" customWidth="1"/>
    <col min="7428" max="7428" width="9.140625" style="70"/>
    <col min="7429" max="7429" width="3.28515625" style="70" customWidth="1"/>
    <col min="7430" max="7430" width="9.140625" style="70"/>
    <col min="7431" max="7431" width="10.140625" style="70" customWidth="1"/>
    <col min="7432" max="7432" width="9.5703125" style="70" customWidth="1"/>
    <col min="7433" max="7435" width="0" style="70" hidden="1" customWidth="1"/>
    <col min="7436" max="7436" width="13.28515625" style="70" customWidth="1"/>
    <col min="7437" max="7437" width="50.42578125" style="70" bestFit="1" customWidth="1"/>
    <col min="7438" max="7438" width="86" style="70" bestFit="1" customWidth="1"/>
    <col min="7439" max="7680" width="9.140625" style="70"/>
    <col min="7681" max="7681" width="10.85546875" style="70" customWidth="1"/>
    <col min="7682" max="7682" width="9.140625" style="70"/>
    <col min="7683" max="7683" width="32.5703125" style="70" customWidth="1"/>
    <col min="7684" max="7684" width="9.140625" style="70"/>
    <col min="7685" max="7685" width="3.28515625" style="70" customWidth="1"/>
    <col min="7686" max="7686" width="9.140625" style="70"/>
    <col min="7687" max="7687" width="10.140625" style="70" customWidth="1"/>
    <col min="7688" max="7688" width="9.5703125" style="70" customWidth="1"/>
    <col min="7689" max="7691" width="0" style="70" hidden="1" customWidth="1"/>
    <col min="7692" max="7692" width="13.28515625" style="70" customWidth="1"/>
    <col min="7693" max="7693" width="50.42578125" style="70" bestFit="1" customWidth="1"/>
    <col min="7694" max="7694" width="86" style="70" bestFit="1" customWidth="1"/>
    <col min="7695" max="7936" width="9.140625" style="70"/>
    <col min="7937" max="7937" width="10.85546875" style="70" customWidth="1"/>
    <col min="7938" max="7938" width="9.140625" style="70"/>
    <col min="7939" max="7939" width="32.5703125" style="70" customWidth="1"/>
    <col min="7940" max="7940" width="9.140625" style="70"/>
    <col min="7941" max="7941" width="3.28515625" style="70" customWidth="1"/>
    <col min="7942" max="7942" width="9.140625" style="70"/>
    <col min="7943" max="7943" width="10.140625" style="70" customWidth="1"/>
    <col min="7944" max="7944" width="9.5703125" style="70" customWidth="1"/>
    <col min="7945" max="7947" width="0" style="70" hidden="1" customWidth="1"/>
    <col min="7948" max="7948" width="13.28515625" style="70" customWidth="1"/>
    <col min="7949" max="7949" width="50.42578125" style="70" bestFit="1" customWidth="1"/>
    <col min="7950" max="7950" width="86" style="70" bestFit="1" customWidth="1"/>
    <col min="7951" max="8192" width="9.140625" style="70"/>
    <col min="8193" max="8193" width="10.85546875" style="70" customWidth="1"/>
    <col min="8194" max="8194" width="9.140625" style="70"/>
    <col min="8195" max="8195" width="32.5703125" style="70" customWidth="1"/>
    <col min="8196" max="8196" width="9.140625" style="70"/>
    <col min="8197" max="8197" width="3.28515625" style="70" customWidth="1"/>
    <col min="8198" max="8198" width="9.140625" style="70"/>
    <col min="8199" max="8199" width="10.140625" style="70" customWidth="1"/>
    <col min="8200" max="8200" width="9.5703125" style="70" customWidth="1"/>
    <col min="8201" max="8203" width="0" style="70" hidden="1" customWidth="1"/>
    <col min="8204" max="8204" width="13.28515625" style="70" customWidth="1"/>
    <col min="8205" max="8205" width="50.42578125" style="70" bestFit="1" customWidth="1"/>
    <col min="8206" max="8206" width="86" style="70" bestFit="1" customWidth="1"/>
    <col min="8207" max="8448" width="9.140625" style="70"/>
    <col min="8449" max="8449" width="10.85546875" style="70" customWidth="1"/>
    <col min="8450" max="8450" width="9.140625" style="70"/>
    <col min="8451" max="8451" width="32.5703125" style="70" customWidth="1"/>
    <col min="8452" max="8452" width="9.140625" style="70"/>
    <col min="8453" max="8453" width="3.28515625" style="70" customWidth="1"/>
    <col min="8454" max="8454" width="9.140625" style="70"/>
    <col min="8455" max="8455" width="10.140625" style="70" customWidth="1"/>
    <col min="8456" max="8456" width="9.5703125" style="70" customWidth="1"/>
    <col min="8457" max="8459" width="0" style="70" hidden="1" customWidth="1"/>
    <col min="8460" max="8460" width="13.28515625" style="70" customWidth="1"/>
    <col min="8461" max="8461" width="50.42578125" style="70" bestFit="1" customWidth="1"/>
    <col min="8462" max="8462" width="86" style="70" bestFit="1" customWidth="1"/>
    <col min="8463" max="8704" width="9.140625" style="70"/>
    <col min="8705" max="8705" width="10.85546875" style="70" customWidth="1"/>
    <col min="8706" max="8706" width="9.140625" style="70"/>
    <col min="8707" max="8707" width="32.5703125" style="70" customWidth="1"/>
    <col min="8708" max="8708" width="9.140625" style="70"/>
    <col min="8709" max="8709" width="3.28515625" style="70" customWidth="1"/>
    <col min="8710" max="8710" width="9.140625" style="70"/>
    <col min="8711" max="8711" width="10.140625" style="70" customWidth="1"/>
    <col min="8712" max="8712" width="9.5703125" style="70" customWidth="1"/>
    <col min="8713" max="8715" width="0" style="70" hidden="1" customWidth="1"/>
    <col min="8716" max="8716" width="13.28515625" style="70" customWidth="1"/>
    <col min="8717" max="8717" width="50.42578125" style="70" bestFit="1" customWidth="1"/>
    <col min="8718" max="8718" width="86" style="70" bestFit="1" customWidth="1"/>
    <col min="8719" max="8960" width="9.140625" style="70"/>
    <col min="8961" max="8961" width="10.85546875" style="70" customWidth="1"/>
    <col min="8962" max="8962" width="9.140625" style="70"/>
    <col min="8963" max="8963" width="32.5703125" style="70" customWidth="1"/>
    <col min="8964" max="8964" width="9.140625" style="70"/>
    <col min="8965" max="8965" width="3.28515625" style="70" customWidth="1"/>
    <col min="8966" max="8966" width="9.140625" style="70"/>
    <col min="8967" max="8967" width="10.140625" style="70" customWidth="1"/>
    <col min="8968" max="8968" width="9.5703125" style="70" customWidth="1"/>
    <col min="8969" max="8971" width="0" style="70" hidden="1" customWidth="1"/>
    <col min="8972" max="8972" width="13.28515625" style="70" customWidth="1"/>
    <col min="8973" max="8973" width="50.42578125" style="70" bestFit="1" customWidth="1"/>
    <col min="8974" max="8974" width="86" style="70" bestFit="1" customWidth="1"/>
    <col min="8975" max="9216" width="9.140625" style="70"/>
    <col min="9217" max="9217" width="10.85546875" style="70" customWidth="1"/>
    <col min="9218" max="9218" width="9.140625" style="70"/>
    <col min="9219" max="9219" width="32.5703125" style="70" customWidth="1"/>
    <col min="9220" max="9220" width="9.140625" style="70"/>
    <col min="9221" max="9221" width="3.28515625" style="70" customWidth="1"/>
    <col min="9222" max="9222" width="9.140625" style="70"/>
    <col min="9223" max="9223" width="10.140625" style="70" customWidth="1"/>
    <col min="9224" max="9224" width="9.5703125" style="70" customWidth="1"/>
    <col min="9225" max="9227" width="0" style="70" hidden="1" customWidth="1"/>
    <col min="9228" max="9228" width="13.28515625" style="70" customWidth="1"/>
    <col min="9229" max="9229" width="50.42578125" style="70" bestFit="1" customWidth="1"/>
    <col min="9230" max="9230" width="86" style="70" bestFit="1" customWidth="1"/>
    <col min="9231" max="9472" width="9.140625" style="70"/>
    <col min="9473" max="9473" width="10.85546875" style="70" customWidth="1"/>
    <col min="9474" max="9474" width="9.140625" style="70"/>
    <col min="9475" max="9475" width="32.5703125" style="70" customWidth="1"/>
    <col min="9476" max="9476" width="9.140625" style="70"/>
    <col min="9477" max="9477" width="3.28515625" style="70" customWidth="1"/>
    <col min="9478" max="9478" width="9.140625" style="70"/>
    <col min="9479" max="9479" width="10.140625" style="70" customWidth="1"/>
    <col min="9480" max="9480" width="9.5703125" style="70" customWidth="1"/>
    <col min="9481" max="9483" width="0" style="70" hidden="1" customWidth="1"/>
    <col min="9484" max="9484" width="13.28515625" style="70" customWidth="1"/>
    <col min="9485" max="9485" width="50.42578125" style="70" bestFit="1" customWidth="1"/>
    <col min="9486" max="9486" width="86" style="70" bestFit="1" customWidth="1"/>
    <col min="9487" max="9728" width="9.140625" style="70"/>
    <col min="9729" max="9729" width="10.85546875" style="70" customWidth="1"/>
    <col min="9730" max="9730" width="9.140625" style="70"/>
    <col min="9731" max="9731" width="32.5703125" style="70" customWidth="1"/>
    <col min="9732" max="9732" width="9.140625" style="70"/>
    <col min="9733" max="9733" width="3.28515625" style="70" customWidth="1"/>
    <col min="9734" max="9734" width="9.140625" style="70"/>
    <col min="9735" max="9735" width="10.140625" style="70" customWidth="1"/>
    <col min="9736" max="9736" width="9.5703125" style="70" customWidth="1"/>
    <col min="9737" max="9739" width="0" style="70" hidden="1" customWidth="1"/>
    <col min="9740" max="9740" width="13.28515625" style="70" customWidth="1"/>
    <col min="9741" max="9741" width="50.42578125" style="70" bestFit="1" customWidth="1"/>
    <col min="9742" max="9742" width="86" style="70" bestFit="1" customWidth="1"/>
    <col min="9743" max="9984" width="9.140625" style="70"/>
    <col min="9985" max="9985" width="10.85546875" style="70" customWidth="1"/>
    <col min="9986" max="9986" width="9.140625" style="70"/>
    <col min="9987" max="9987" width="32.5703125" style="70" customWidth="1"/>
    <col min="9988" max="9988" width="9.140625" style="70"/>
    <col min="9989" max="9989" width="3.28515625" style="70" customWidth="1"/>
    <col min="9990" max="9990" width="9.140625" style="70"/>
    <col min="9991" max="9991" width="10.140625" style="70" customWidth="1"/>
    <col min="9992" max="9992" width="9.5703125" style="70" customWidth="1"/>
    <col min="9993" max="9995" width="0" style="70" hidden="1" customWidth="1"/>
    <col min="9996" max="9996" width="13.28515625" style="70" customWidth="1"/>
    <col min="9997" max="9997" width="50.42578125" style="70" bestFit="1" customWidth="1"/>
    <col min="9998" max="9998" width="86" style="70" bestFit="1" customWidth="1"/>
    <col min="9999" max="10240" width="9.140625" style="70"/>
    <col min="10241" max="10241" width="10.85546875" style="70" customWidth="1"/>
    <col min="10242" max="10242" width="9.140625" style="70"/>
    <col min="10243" max="10243" width="32.5703125" style="70" customWidth="1"/>
    <col min="10244" max="10244" width="9.140625" style="70"/>
    <col min="10245" max="10245" width="3.28515625" style="70" customWidth="1"/>
    <col min="10246" max="10246" width="9.140625" style="70"/>
    <col min="10247" max="10247" width="10.140625" style="70" customWidth="1"/>
    <col min="10248" max="10248" width="9.5703125" style="70" customWidth="1"/>
    <col min="10249" max="10251" width="0" style="70" hidden="1" customWidth="1"/>
    <col min="10252" max="10252" width="13.28515625" style="70" customWidth="1"/>
    <col min="10253" max="10253" width="50.42578125" style="70" bestFit="1" customWidth="1"/>
    <col min="10254" max="10254" width="86" style="70" bestFit="1" customWidth="1"/>
    <col min="10255" max="10496" width="9.140625" style="70"/>
    <col min="10497" max="10497" width="10.85546875" style="70" customWidth="1"/>
    <col min="10498" max="10498" width="9.140625" style="70"/>
    <col min="10499" max="10499" width="32.5703125" style="70" customWidth="1"/>
    <col min="10500" max="10500" width="9.140625" style="70"/>
    <col min="10501" max="10501" width="3.28515625" style="70" customWidth="1"/>
    <col min="10502" max="10502" width="9.140625" style="70"/>
    <col min="10503" max="10503" width="10.140625" style="70" customWidth="1"/>
    <col min="10504" max="10504" width="9.5703125" style="70" customWidth="1"/>
    <col min="10505" max="10507" width="0" style="70" hidden="1" customWidth="1"/>
    <col min="10508" max="10508" width="13.28515625" style="70" customWidth="1"/>
    <col min="10509" max="10509" width="50.42578125" style="70" bestFit="1" customWidth="1"/>
    <col min="10510" max="10510" width="86" style="70" bestFit="1" customWidth="1"/>
    <col min="10511" max="10752" width="9.140625" style="70"/>
    <col min="10753" max="10753" width="10.85546875" style="70" customWidth="1"/>
    <col min="10754" max="10754" width="9.140625" style="70"/>
    <col min="10755" max="10755" width="32.5703125" style="70" customWidth="1"/>
    <col min="10756" max="10756" width="9.140625" style="70"/>
    <col min="10757" max="10757" width="3.28515625" style="70" customWidth="1"/>
    <col min="10758" max="10758" width="9.140625" style="70"/>
    <col min="10759" max="10759" width="10.140625" style="70" customWidth="1"/>
    <col min="10760" max="10760" width="9.5703125" style="70" customWidth="1"/>
    <col min="10761" max="10763" width="0" style="70" hidden="1" customWidth="1"/>
    <col min="10764" max="10764" width="13.28515625" style="70" customWidth="1"/>
    <col min="10765" max="10765" width="50.42578125" style="70" bestFit="1" customWidth="1"/>
    <col min="10766" max="10766" width="86" style="70" bestFit="1" customWidth="1"/>
    <col min="10767" max="11008" width="9.140625" style="70"/>
    <col min="11009" max="11009" width="10.85546875" style="70" customWidth="1"/>
    <col min="11010" max="11010" width="9.140625" style="70"/>
    <col min="11011" max="11011" width="32.5703125" style="70" customWidth="1"/>
    <col min="11012" max="11012" width="9.140625" style="70"/>
    <col min="11013" max="11013" width="3.28515625" style="70" customWidth="1"/>
    <col min="11014" max="11014" width="9.140625" style="70"/>
    <col min="11015" max="11015" width="10.140625" style="70" customWidth="1"/>
    <col min="11016" max="11016" width="9.5703125" style="70" customWidth="1"/>
    <col min="11017" max="11019" width="0" style="70" hidden="1" customWidth="1"/>
    <col min="11020" max="11020" width="13.28515625" style="70" customWidth="1"/>
    <col min="11021" max="11021" width="50.42578125" style="70" bestFit="1" customWidth="1"/>
    <col min="11022" max="11022" width="86" style="70" bestFit="1" customWidth="1"/>
    <col min="11023" max="11264" width="9.140625" style="70"/>
    <col min="11265" max="11265" width="10.85546875" style="70" customWidth="1"/>
    <col min="11266" max="11266" width="9.140625" style="70"/>
    <col min="11267" max="11267" width="32.5703125" style="70" customWidth="1"/>
    <col min="11268" max="11268" width="9.140625" style="70"/>
    <col min="11269" max="11269" width="3.28515625" style="70" customWidth="1"/>
    <col min="11270" max="11270" width="9.140625" style="70"/>
    <col min="11271" max="11271" width="10.140625" style="70" customWidth="1"/>
    <col min="11272" max="11272" width="9.5703125" style="70" customWidth="1"/>
    <col min="11273" max="11275" width="0" style="70" hidden="1" customWidth="1"/>
    <col min="11276" max="11276" width="13.28515625" style="70" customWidth="1"/>
    <col min="11277" max="11277" width="50.42578125" style="70" bestFit="1" customWidth="1"/>
    <col min="11278" max="11278" width="86" style="70" bestFit="1" customWidth="1"/>
    <col min="11279" max="11520" width="9.140625" style="70"/>
    <col min="11521" max="11521" width="10.85546875" style="70" customWidth="1"/>
    <col min="11522" max="11522" width="9.140625" style="70"/>
    <col min="11523" max="11523" width="32.5703125" style="70" customWidth="1"/>
    <col min="11524" max="11524" width="9.140625" style="70"/>
    <col min="11525" max="11525" width="3.28515625" style="70" customWidth="1"/>
    <col min="11526" max="11526" width="9.140625" style="70"/>
    <col min="11527" max="11527" width="10.140625" style="70" customWidth="1"/>
    <col min="11528" max="11528" width="9.5703125" style="70" customWidth="1"/>
    <col min="11529" max="11531" width="0" style="70" hidden="1" customWidth="1"/>
    <col min="11532" max="11532" width="13.28515625" style="70" customWidth="1"/>
    <col min="11533" max="11533" width="50.42578125" style="70" bestFit="1" customWidth="1"/>
    <col min="11534" max="11534" width="86" style="70" bestFit="1" customWidth="1"/>
    <col min="11535" max="11776" width="9.140625" style="70"/>
    <col min="11777" max="11777" width="10.85546875" style="70" customWidth="1"/>
    <col min="11778" max="11778" width="9.140625" style="70"/>
    <col min="11779" max="11779" width="32.5703125" style="70" customWidth="1"/>
    <col min="11780" max="11780" width="9.140625" style="70"/>
    <col min="11781" max="11781" width="3.28515625" style="70" customWidth="1"/>
    <col min="11782" max="11782" width="9.140625" style="70"/>
    <col min="11783" max="11783" width="10.140625" style="70" customWidth="1"/>
    <col min="11784" max="11784" width="9.5703125" style="70" customWidth="1"/>
    <col min="11785" max="11787" width="0" style="70" hidden="1" customWidth="1"/>
    <col min="11788" max="11788" width="13.28515625" style="70" customWidth="1"/>
    <col min="11789" max="11789" width="50.42578125" style="70" bestFit="1" customWidth="1"/>
    <col min="11790" max="11790" width="86" style="70" bestFit="1" customWidth="1"/>
    <col min="11791" max="12032" width="9.140625" style="70"/>
    <col min="12033" max="12033" width="10.85546875" style="70" customWidth="1"/>
    <col min="12034" max="12034" width="9.140625" style="70"/>
    <col min="12035" max="12035" width="32.5703125" style="70" customWidth="1"/>
    <col min="12036" max="12036" width="9.140625" style="70"/>
    <col min="12037" max="12037" width="3.28515625" style="70" customWidth="1"/>
    <col min="12038" max="12038" width="9.140625" style="70"/>
    <col min="12039" max="12039" width="10.140625" style="70" customWidth="1"/>
    <col min="12040" max="12040" width="9.5703125" style="70" customWidth="1"/>
    <col min="12041" max="12043" width="0" style="70" hidden="1" customWidth="1"/>
    <col min="12044" max="12044" width="13.28515625" style="70" customWidth="1"/>
    <col min="12045" max="12045" width="50.42578125" style="70" bestFit="1" customWidth="1"/>
    <col min="12046" max="12046" width="86" style="70" bestFit="1" customWidth="1"/>
    <col min="12047" max="12288" width="9.140625" style="70"/>
    <col min="12289" max="12289" width="10.85546875" style="70" customWidth="1"/>
    <col min="12290" max="12290" width="9.140625" style="70"/>
    <col min="12291" max="12291" width="32.5703125" style="70" customWidth="1"/>
    <col min="12292" max="12292" width="9.140625" style="70"/>
    <col min="12293" max="12293" width="3.28515625" style="70" customWidth="1"/>
    <col min="12294" max="12294" width="9.140625" style="70"/>
    <col min="12295" max="12295" width="10.140625" style="70" customWidth="1"/>
    <col min="12296" max="12296" width="9.5703125" style="70" customWidth="1"/>
    <col min="12297" max="12299" width="0" style="70" hidden="1" customWidth="1"/>
    <col min="12300" max="12300" width="13.28515625" style="70" customWidth="1"/>
    <col min="12301" max="12301" width="50.42578125" style="70" bestFit="1" customWidth="1"/>
    <col min="12302" max="12302" width="86" style="70" bestFit="1" customWidth="1"/>
    <col min="12303" max="12544" width="9.140625" style="70"/>
    <col min="12545" max="12545" width="10.85546875" style="70" customWidth="1"/>
    <col min="12546" max="12546" width="9.140625" style="70"/>
    <col min="12547" max="12547" width="32.5703125" style="70" customWidth="1"/>
    <col min="12548" max="12548" width="9.140625" style="70"/>
    <col min="12549" max="12549" width="3.28515625" style="70" customWidth="1"/>
    <col min="12550" max="12550" width="9.140625" style="70"/>
    <col min="12551" max="12551" width="10.140625" style="70" customWidth="1"/>
    <col min="12552" max="12552" width="9.5703125" style="70" customWidth="1"/>
    <col min="12553" max="12555" width="0" style="70" hidden="1" customWidth="1"/>
    <col min="12556" max="12556" width="13.28515625" style="70" customWidth="1"/>
    <col min="12557" max="12557" width="50.42578125" style="70" bestFit="1" customWidth="1"/>
    <col min="12558" max="12558" width="86" style="70" bestFit="1" customWidth="1"/>
    <col min="12559" max="12800" width="9.140625" style="70"/>
    <col min="12801" max="12801" width="10.85546875" style="70" customWidth="1"/>
    <col min="12802" max="12802" width="9.140625" style="70"/>
    <col min="12803" max="12803" width="32.5703125" style="70" customWidth="1"/>
    <col min="12804" max="12804" width="9.140625" style="70"/>
    <col min="12805" max="12805" width="3.28515625" style="70" customWidth="1"/>
    <col min="12806" max="12806" width="9.140625" style="70"/>
    <col min="12807" max="12807" width="10.140625" style="70" customWidth="1"/>
    <col min="12808" max="12808" width="9.5703125" style="70" customWidth="1"/>
    <col min="12809" max="12811" width="0" style="70" hidden="1" customWidth="1"/>
    <col min="12812" max="12812" width="13.28515625" style="70" customWidth="1"/>
    <col min="12813" max="12813" width="50.42578125" style="70" bestFit="1" customWidth="1"/>
    <col min="12814" max="12814" width="86" style="70" bestFit="1" customWidth="1"/>
    <col min="12815" max="13056" width="9.140625" style="70"/>
    <col min="13057" max="13057" width="10.85546875" style="70" customWidth="1"/>
    <col min="13058" max="13058" width="9.140625" style="70"/>
    <col min="13059" max="13059" width="32.5703125" style="70" customWidth="1"/>
    <col min="13060" max="13060" width="9.140625" style="70"/>
    <col min="13061" max="13061" width="3.28515625" style="70" customWidth="1"/>
    <col min="13062" max="13062" width="9.140625" style="70"/>
    <col min="13063" max="13063" width="10.140625" style="70" customWidth="1"/>
    <col min="13064" max="13064" width="9.5703125" style="70" customWidth="1"/>
    <col min="13065" max="13067" width="0" style="70" hidden="1" customWidth="1"/>
    <col min="13068" max="13068" width="13.28515625" style="70" customWidth="1"/>
    <col min="13069" max="13069" width="50.42578125" style="70" bestFit="1" customWidth="1"/>
    <col min="13070" max="13070" width="86" style="70" bestFit="1" customWidth="1"/>
    <col min="13071" max="13312" width="9.140625" style="70"/>
    <col min="13313" max="13313" width="10.85546875" style="70" customWidth="1"/>
    <col min="13314" max="13314" width="9.140625" style="70"/>
    <col min="13315" max="13315" width="32.5703125" style="70" customWidth="1"/>
    <col min="13316" max="13316" width="9.140625" style="70"/>
    <col min="13317" max="13317" width="3.28515625" style="70" customWidth="1"/>
    <col min="13318" max="13318" width="9.140625" style="70"/>
    <col min="13319" max="13319" width="10.140625" style="70" customWidth="1"/>
    <col min="13320" max="13320" width="9.5703125" style="70" customWidth="1"/>
    <col min="13321" max="13323" width="0" style="70" hidden="1" customWidth="1"/>
    <col min="13324" max="13324" width="13.28515625" style="70" customWidth="1"/>
    <col min="13325" max="13325" width="50.42578125" style="70" bestFit="1" customWidth="1"/>
    <col min="13326" max="13326" width="86" style="70" bestFit="1" customWidth="1"/>
    <col min="13327" max="13568" width="9.140625" style="70"/>
    <col min="13569" max="13569" width="10.85546875" style="70" customWidth="1"/>
    <col min="13570" max="13570" width="9.140625" style="70"/>
    <col min="13571" max="13571" width="32.5703125" style="70" customWidth="1"/>
    <col min="13572" max="13572" width="9.140625" style="70"/>
    <col min="13573" max="13573" width="3.28515625" style="70" customWidth="1"/>
    <col min="13574" max="13574" width="9.140625" style="70"/>
    <col min="13575" max="13575" width="10.140625" style="70" customWidth="1"/>
    <col min="13576" max="13576" width="9.5703125" style="70" customWidth="1"/>
    <col min="13577" max="13579" width="0" style="70" hidden="1" customWidth="1"/>
    <col min="13580" max="13580" width="13.28515625" style="70" customWidth="1"/>
    <col min="13581" max="13581" width="50.42578125" style="70" bestFit="1" customWidth="1"/>
    <col min="13582" max="13582" width="86" style="70" bestFit="1" customWidth="1"/>
    <col min="13583" max="13824" width="9.140625" style="70"/>
    <col min="13825" max="13825" width="10.85546875" style="70" customWidth="1"/>
    <col min="13826" max="13826" width="9.140625" style="70"/>
    <col min="13827" max="13827" width="32.5703125" style="70" customWidth="1"/>
    <col min="13828" max="13828" width="9.140625" style="70"/>
    <col min="13829" max="13829" width="3.28515625" style="70" customWidth="1"/>
    <col min="13830" max="13830" width="9.140625" style="70"/>
    <col min="13831" max="13831" width="10.140625" style="70" customWidth="1"/>
    <col min="13832" max="13832" width="9.5703125" style="70" customWidth="1"/>
    <col min="13833" max="13835" width="0" style="70" hidden="1" customWidth="1"/>
    <col min="13836" max="13836" width="13.28515625" style="70" customWidth="1"/>
    <col min="13837" max="13837" width="50.42578125" style="70" bestFit="1" customWidth="1"/>
    <col min="13838" max="13838" width="86" style="70" bestFit="1" customWidth="1"/>
    <col min="13839" max="14080" width="9.140625" style="70"/>
    <col min="14081" max="14081" width="10.85546875" style="70" customWidth="1"/>
    <col min="14082" max="14082" width="9.140625" style="70"/>
    <col min="14083" max="14083" width="32.5703125" style="70" customWidth="1"/>
    <col min="14084" max="14084" width="9.140625" style="70"/>
    <col min="14085" max="14085" width="3.28515625" style="70" customWidth="1"/>
    <col min="14086" max="14086" width="9.140625" style="70"/>
    <col min="14087" max="14087" width="10.140625" style="70" customWidth="1"/>
    <col min="14088" max="14088" width="9.5703125" style="70" customWidth="1"/>
    <col min="14089" max="14091" width="0" style="70" hidden="1" customWidth="1"/>
    <col min="14092" max="14092" width="13.28515625" style="70" customWidth="1"/>
    <col min="14093" max="14093" width="50.42578125" style="70" bestFit="1" customWidth="1"/>
    <col min="14094" max="14094" width="86" style="70" bestFit="1" customWidth="1"/>
    <col min="14095" max="14336" width="9.140625" style="70"/>
    <col min="14337" max="14337" width="10.85546875" style="70" customWidth="1"/>
    <col min="14338" max="14338" width="9.140625" style="70"/>
    <col min="14339" max="14339" width="32.5703125" style="70" customWidth="1"/>
    <col min="14340" max="14340" width="9.140625" style="70"/>
    <col min="14341" max="14341" width="3.28515625" style="70" customWidth="1"/>
    <col min="14342" max="14342" width="9.140625" style="70"/>
    <col min="14343" max="14343" width="10.140625" style="70" customWidth="1"/>
    <col min="14344" max="14344" width="9.5703125" style="70" customWidth="1"/>
    <col min="14345" max="14347" width="0" style="70" hidden="1" customWidth="1"/>
    <col min="14348" max="14348" width="13.28515625" style="70" customWidth="1"/>
    <col min="14349" max="14349" width="50.42578125" style="70" bestFit="1" customWidth="1"/>
    <col min="14350" max="14350" width="86" style="70" bestFit="1" customWidth="1"/>
    <col min="14351" max="14592" width="9.140625" style="70"/>
    <col min="14593" max="14593" width="10.85546875" style="70" customWidth="1"/>
    <col min="14594" max="14594" width="9.140625" style="70"/>
    <col min="14595" max="14595" width="32.5703125" style="70" customWidth="1"/>
    <col min="14596" max="14596" width="9.140625" style="70"/>
    <col min="14597" max="14597" width="3.28515625" style="70" customWidth="1"/>
    <col min="14598" max="14598" width="9.140625" style="70"/>
    <col min="14599" max="14599" width="10.140625" style="70" customWidth="1"/>
    <col min="14600" max="14600" width="9.5703125" style="70" customWidth="1"/>
    <col min="14601" max="14603" width="0" style="70" hidden="1" customWidth="1"/>
    <col min="14604" max="14604" width="13.28515625" style="70" customWidth="1"/>
    <col min="14605" max="14605" width="50.42578125" style="70" bestFit="1" customWidth="1"/>
    <col min="14606" max="14606" width="86" style="70" bestFit="1" customWidth="1"/>
    <col min="14607" max="14848" width="9.140625" style="70"/>
    <col min="14849" max="14849" width="10.85546875" style="70" customWidth="1"/>
    <col min="14850" max="14850" width="9.140625" style="70"/>
    <col min="14851" max="14851" width="32.5703125" style="70" customWidth="1"/>
    <col min="14852" max="14852" width="9.140625" style="70"/>
    <col min="14853" max="14853" width="3.28515625" style="70" customWidth="1"/>
    <col min="14854" max="14854" width="9.140625" style="70"/>
    <col min="14855" max="14855" width="10.140625" style="70" customWidth="1"/>
    <col min="14856" max="14856" width="9.5703125" style="70" customWidth="1"/>
    <col min="14857" max="14859" width="0" style="70" hidden="1" customWidth="1"/>
    <col min="14860" max="14860" width="13.28515625" style="70" customWidth="1"/>
    <col min="14861" max="14861" width="50.42578125" style="70" bestFit="1" customWidth="1"/>
    <col min="14862" max="14862" width="86" style="70" bestFit="1" customWidth="1"/>
    <col min="14863" max="15104" width="9.140625" style="70"/>
    <col min="15105" max="15105" width="10.85546875" style="70" customWidth="1"/>
    <col min="15106" max="15106" width="9.140625" style="70"/>
    <col min="15107" max="15107" width="32.5703125" style="70" customWidth="1"/>
    <col min="15108" max="15108" width="9.140625" style="70"/>
    <col min="15109" max="15109" width="3.28515625" style="70" customWidth="1"/>
    <col min="15110" max="15110" width="9.140625" style="70"/>
    <col min="15111" max="15111" width="10.140625" style="70" customWidth="1"/>
    <col min="15112" max="15112" width="9.5703125" style="70" customWidth="1"/>
    <col min="15113" max="15115" width="0" style="70" hidden="1" customWidth="1"/>
    <col min="15116" max="15116" width="13.28515625" style="70" customWidth="1"/>
    <col min="15117" max="15117" width="50.42578125" style="70" bestFit="1" customWidth="1"/>
    <col min="15118" max="15118" width="86" style="70" bestFit="1" customWidth="1"/>
    <col min="15119" max="15360" width="9.140625" style="70"/>
    <col min="15361" max="15361" width="10.85546875" style="70" customWidth="1"/>
    <col min="15362" max="15362" width="9.140625" style="70"/>
    <col min="15363" max="15363" width="32.5703125" style="70" customWidth="1"/>
    <col min="15364" max="15364" width="9.140625" style="70"/>
    <col min="15365" max="15365" width="3.28515625" style="70" customWidth="1"/>
    <col min="15366" max="15366" width="9.140625" style="70"/>
    <col min="15367" max="15367" width="10.140625" style="70" customWidth="1"/>
    <col min="15368" max="15368" width="9.5703125" style="70" customWidth="1"/>
    <col min="15369" max="15371" width="0" style="70" hidden="1" customWidth="1"/>
    <col min="15372" max="15372" width="13.28515625" style="70" customWidth="1"/>
    <col min="15373" max="15373" width="50.42578125" style="70" bestFit="1" customWidth="1"/>
    <col min="15374" max="15374" width="86" style="70" bestFit="1" customWidth="1"/>
    <col min="15375" max="15616" width="9.140625" style="70"/>
    <col min="15617" max="15617" width="10.85546875" style="70" customWidth="1"/>
    <col min="15618" max="15618" width="9.140625" style="70"/>
    <col min="15619" max="15619" width="32.5703125" style="70" customWidth="1"/>
    <col min="15620" max="15620" width="9.140625" style="70"/>
    <col min="15621" max="15621" width="3.28515625" style="70" customWidth="1"/>
    <col min="15622" max="15622" width="9.140625" style="70"/>
    <col min="15623" max="15623" width="10.140625" style="70" customWidth="1"/>
    <col min="15624" max="15624" width="9.5703125" style="70" customWidth="1"/>
    <col min="15625" max="15627" width="0" style="70" hidden="1" customWidth="1"/>
    <col min="15628" max="15628" width="13.28515625" style="70" customWidth="1"/>
    <col min="15629" max="15629" width="50.42578125" style="70" bestFit="1" customWidth="1"/>
    <col min="15630" max="15630" width="86" style="70" bestFit="1" customWidth="1"/>
    <col min="15631" max="15872" width="9.140625" style="70"/>
    <col min="15873" max="15873" width="10.85546875" style="70" customWidth="1"/>
    <col min="15874" max="15874" width="9.140625" style="70"/>
    <col min="15875" max="15875" width="32.5703125" style="70" customWidth="1"/>
    <col min="15876" max="15876" width="9.140625" style="70"/>
    <col min="15877" max="15877" width="3.28515625" style="70" customWidth="1"/>
    <col min="15878" max="15878" width="9.140625" style="70"/>
    <col min="15879" max="15879" width="10.140625" style="70" customWidth="1"/>
    <col min="15880" max="15880" width="9.5703125" style="70" customWidth="1"/>
    <col min="15881" max="15883" width="0" style="70" hidden="1" customWidth="1"/>
    <col min="15884" max="15884" width="13.28515625" style="70" customWidth="1"/>
    <col min="15885" max="15885" width="50.42578125" style="70" bestFit="1" customWidth="1"/>
    <col min="15886" max="15886" width="86" style="70" bestFit="1" customWidth="1"/>
    <col min="15887" max="16128" width="9.140625" style="70"/>
    <col min="16129" max="16129" width="10.85546875" style="70" customWidth="1"/>
    <col min="16130" max="16130" width="9.140625" style="70"/>
    <col min="16131" max="16131" width="32.5703125" style="70" customWidth="1"/>
    <col min="16132" max="16132" width="9.140625" style="70"/>
    <col min="16133" max="16133" width="3.28515625" style="70" customWidth="1"/>
    <col min="16134" max="16134" width="9.140625" style="70"/>
    <col min="16135" max="16135" width="10.140625" style="70" customWidth="1"/>
    <col min="16136" max="16136" width="9.5703125" style="70" customWidth="1"/>
    <col min="16137" max="16139" width="0" style="70" hidden="1" customWidth="1"/>
    <col min="16140" max="16140" width="13.28515625" style="70" customWidth="1"/>
    <col min="16141" max="16141" width="50.42578125" style="70" bestFit="1" customWidth="1"/>
    <col min="16142" max="16142" width="86" style="70" bestFit="1" customWidth="1"/>
    <col min="16143" max="16384" width="9.140625" style="70"/>
  </cols>
  <sheetData>
    <row r="1" spans="1:14" ht="18" x14ac:dyDescent="0.2">
      <c r="A1" s="240" t="s">
        <v>111</v>
      </c>
      <c r="B1" s="241"/>
      <c r="C1" s="241"/>
      <c r="D1" s="241"/>
      <c r="E1" s="241"/>
      <c r="F1" s="241"/>
      <c r="G1" s="241"/>
      <c r="H1" s="241"/>
      <c r="I1" s="241"/>
      <c r="J1" s="241"/>
      <c r="K1" s="241"/>
      <c r="L1" s="68"/>
    </row>
    <row r="2" spans="1:14" ht="15.75" x14ac:dyDescent="0.2">
      <c r="A2" s="71" t="s">
        <v>112</v>
      </c>
      <c r="B2" s="67"/>
      <c r="C2" s="72" t="s">
        <v>0</v>
      </c>
      <c r="D2" s="67"/>
      <c r="E2" s="67"/>
      <c r="F2" s="67"/>
      <c r="G2" s="67"/>
      <c r="H2" s="67"/>
      <c r="I2" s="67"/>
      <c r="J2" s="67"/>
      <c r="K2" s="67"/>
      <c r="L2" s="68"/>
    </row>
    <row r="3" spans="1:14" ht="15.75" x14ac:dyDescent="0.2">
      <c r="A3" s="71" t="s">
        <v>113</v>
      </c>
      <c r="C3" s="72" t="s">
        <v>114</v>
      </c>
      <c r="L3" s="68"/>
    </row>
    <row r="4" spans="1:14" x14ac:dyDescent="0.2">
      <c r="A4" s="73" t="s">
        <v>115</v>
      </c>
    </row>
    <row r="5" spans="1:14" ht="98.25" customHeight="1" x14ac:dyDescent="0.2">
      <c r="A5" s="242" t="s">
        <v>116</v>
      </c>
      <c r="B5" s="243"/>
      <c r="C5" s="243"/>
      <c r="D5" s="243"/>
      <c r="E5" s="243"/>
      <c r="F5" s="243"/>
      <c r="G5" s="243"/>
      <c r="H5" s="243"/>
    </row>
    <row r="6" spans="1:14" x14ac:dyDescent="0.2">
      <c r="A6" s="74"/>
    </row>
    <row r="7" spans="1:14" ht="15" x14ac:dyDescent="0.25">
      <c r="A7" s="74"/>
      <c r="D7" s="75"/>
      <c r="F7" s="75"/>
      <c r="N7" s="76"/>
    </row>
    <row r="8" spans="1:14" ht="44.25" x14ac:dyDescent="0.25">
      <c r="D8" s="77" t="s">
        <v>117</v>
      </c>
      <c r="E8" s="76"/>
      <c r="F8" s="77" t="s">
        <v>118</v>
      </c>
      <c r="G8" s="77" t="s">
        <v>119</v>
      </c>
      <c r="H8" s="77" t="s">
        <v>119</v>
      </c>
      <c r="I8" s="77"/>
      <c r="J8" s="77"/>
      <c r="K8" s="77"/>
      <c r="L8" s="78" t="s">
        <v>120</v>
      </c>
      <c r="M8" s="79" t="s">
        <v>121</v>
      </c>
      <c r="N8" s="80" t="s">
        <v>122</v>
      </c>
    </row>
    <row r="9" spans="1:14" ht="15" x14ac:dyDescent="0.25">
      <c r="D9" s="77" t="s">
        <v>4</v>
      </c>
      <c r="E9" s="76"/>
      <c r="F9" s="77" t="s">
        <v>4</v>
      </c>
      <c r="G9" s="77" t="s">
        <v>4</v>
      </c>
      <c r="H9" s="77" t="s">
        <v>123</v>
      </c>
      <c r="I9" s="77"/>
      <c r="J9" s="77"/>
      <c r="K9" s="76"/>
      <c r="L9" s="76"/>
      <c r="N9" s="69"/>
    </row>
    <row r="10" spans="1:14" ht="15" thickBot="1" x14ac:dyDescent="0.25">
      <c r="D10" s="75"/>
      <c r="E10" s="75"/>
      <c r="N10" s="69"/>
    </row>
    <row r="11" spans="1:14" ht="29.25" thickBot="1" x14ac:dyDescent="0.25">
      <c r="A11" s="241" t="s">
        <v>124</v>
      </c>
      <c r="B11" s="241"/>
      <c r="C11" s="241"/>
      <c r="D11" s="81">
        <v>671315</v>
      </c>
      <c r="F11" s="81">
        <f>D23</f>
        <v>1251968</v>
      </c>
      <c r="G11" s="82"/>
      <c r="M11" s="79" t="str">
        <f>IF(F11=D23,"Explanation of % variance from PY opening balance not required - Balance brought forward agrees","Explanation of % variance from PY opening balance not required - Balance brought forward does not agree, query this")</f>
        <v>Explanation of % variance from PY opening balance not required - Balance brought forward agrees</v>
      </c>
      <c r="N11" s="83"/>
    </row>
    <row r="12" spans="1:14" ht="15" thickBot="1" x14ac:dyDescent="0.25">
      <c r="D12" s="82"/>
      <c r="F12" s="82"/>
      <c r="N12" s="69"/>
    </row>
    <row r="13" spans="1:14" ht="15" thickBot="1" x14ac:dyDescent="0.25">
      <c r="A13" s="244" t="s">
        <v>125</v>
      </c>
      <c r="B13" s="245"/>
      <c r="C13" s="246"/>
      <c r="D13" s="81">
        <v>879566</v>
      </c>
      <c r="F13" s="81">
        <f>'Audit Return Section 2'!D9</f>
        <v>1024716</v>
      </c>
      <c r="G13" s="82">
        <f>F13-D13</f>
        <v>145150</v>
      </c>
      <c r="H13" s="84">
        <f>IF((D13&gt;F13),(D13-F13)/D13,IF(D13&lt;F13,-(D13-F13)/D13,IF(D13=F13,0)))</f>
        <v>0.16502456893513393</v>
      </c>
      <c r="I13" s="70">
        <f>IF(D13-F13&lt;200,0,IF(D13-F13&gt;200,1,IF(D13-F13=200,1)))</f>
        <v>0</v>
      </c>
      <c r="J13" s="70">
        <f>IF(F13-D13&lt;200,0,IF(F13-D13&gt;200,1,IF(F13-D13=200,1)))</f>
        <v>1</v>
      </c>
      <c r="K13" s="75">
        <f>IF(H13&lt;0.15,0,IF(H13&gt;0.15,1,IF(H13=0.15,1)))</f>
        <v>1</v>
      </c>
      <c r="L13" s="75" t="str">
        <f>IF((H13&lt;15%)*AND(G13&lt;100000)*OR(G13&gt;-100000), "NO","YES")</f>
        <v>YES</v>
      </c>
      <c r="M13" s="79" t="s">
        <v>126</v>
      </c>
      <c r="N13" s="83"/>
    </row>
    <row r="14" spans="1:14" ht="15" thickBot="1" x14ac:dyDescent="0.25">
      <c r="D14" s="82"/>
      <c r="F14" s="82"/>
      <c r="G14" s="82"/>
      <c r="H14" s="84"/>
      <c r="K14" s="75"/>
      <c r="L14" s="75"/>
      <c r="N14" s="69"/>
    </row>
    <row r="15" spans="1:14" ht="15" thickBot="1" x14ac:dyDescent="0.25">
      <c r="A15" s="247" t="s">
        <v>127</v>
      </c>
      <c r="B15" s="247"/>
      <c r="C15" s="247"/>
      <c r="D15" s="81">
        <v>2154024</v>
      </c>
      <c r="F15" s="81">
        <f>'Audit Return Section 2'!D10</f>
        <v>7943282.6000000006</v>
      </c>
      <c r="G15" s="82">
        <f>F15-D15</f>
        <v>5789258.6000000006</v>
      </c>
      <c r="H15" s="84">
        <f>IF((D15&gt;F15),(D15-F15)/D15,IF(D15&lt;F15,-(D15-F15)/D15,IF(D15=F15,0)))</f>
        <v>2.6876481413391868</v>
      </c>
      <c r="I15" s="70">
        <f>IF(D15-F15&lt;200,0,IF(D15-F15&gt;200,1,IF(D15-F15=200,1)))</f>
        <v>0</v>
      </c>
      <c r="J15" s="70">
        <f>IF(F15-D15&lt;200,0,IF(F15-D15&gt;200,1,IF(F15-D15=200,1)))</f>
        <v>1</v>
      </c>
      <c r="K15" s="75">
        <f>IF(H15&lt;0.15,0,IF(H15&gt;0.15,1,IF(H15=0.15,1)))</f>
        <v>1</v>
      </c>
      <c r="L15" s="86" t="str">
        <f>IF((H15&lt;15%)*AND(G15&lt;100000)*OR(G15&gt;-100000), "NO","YES")</f>
        <v>YES</v>
      </c>
      <c r="M15" s="79"/>
      <c r="N15" s="83" t="s">
        <v>128</v>
      </c>
    </row>
    <row r="16" spans="1:14" ht="15" thickBot="1" x14ac:dyDescent="0.25">
      <c r="D16" s="82"/>
      <c r="F16" s="82"/>
      <c r="G16" s="82"/>
      <c r="H16" s="84"/>
      <c r="K16" s="75"/>
      <c r="L16" s="75"/>
      <c r="N16" s="69"/>
    </row>
    <row r="17" spans="1:22" ht="15" thickBot="1" x14ac:dyDescent="0.25">
      <c r="A17" s="247" t="s">
        <v>129</v>
      </c>
      <c r="B17" s="247"/>
      <c r="C17" s="247"/>
      <c r="D17" s="81">
        <v>315923</v>
      </c>
      <c r="F17" s="81">
        <f>'Audit Return Section 2'!D11</f>
        <v>371650.88</v>
      </c>
      <c r="G17" s="82">
        <f>F17-D17</f>
        <v>55727.880000000005</v>
      </c>
      <c r="H17" s="84">
        <f>IF((D17&gt;F17),(D17-F17)/D17,IF(D17&lt;F17,-(D17-F17)/D17,IF(D17=F17,0)))</f>
        <v>0.1763970334543544</v>
      </c>
      <c r="I17" s="70">
        <f>IF(D17-F17&lt;200,0,IF(D17-F17&gt;200,1,IF(D17-F17=200,1)))</f>
        <v>0</v>
      </c>
      <c r="J17" s="70">
        <f>IF(F17-D17&lt;200,0,IF(F17-D17&gt;200,1,IF(F17-D17=200,1)))</f>
        <v>1</v>
      </c>
      <c r="K17" s="75">
        <f>IF(H17&lt;0.15,0,IF(H17&gt;0.15,1,IF(H17=0.15,1)))</f>
        <v>1</v>
      </c>
      <c r="L17" s="86" t="str">
        <f>IF((H17&lt;15%)*AND(G17&lt;100000)*OR(G17&gt;-100000), "NO","YES")</f>
        <v>YES</v>
      </c>
      <c r="M17" s="79" t="str">
        <f>IF((L17="YES")*AND(I17+J17&lt;1),"Explanation not required, difference less than £200"," ")</f>
        <v xml:space="preserve"> </v>
      </c>
      <c r="N17" s="83" t="s">
        <v>130</v>
      </c>
    </row>
    <row r="18" spans="1:22" ht="15" thickBot="1" x14ac:dyDescent="0.25">
      <c r="D18" s="82"/>
      <c r="F18" s="82"/>
      <c r="G18" s="82"/>
      <c r="H18" s="84"/>
      <c r="K18" s="75"/>
      <c r="L18" s="75"/>
      <c r="N18" s="69"/>
    </row>
    <row r="19" spans="1:22" ht="15" thickBot="1" x14ac:dyDescent="0.25">
      <c r="A19" s="247" t="s">
        <v>131</v>
      </c>
      <c r="B19" s="247"/>
      <c r="C19" s="247"/>
      <c r="D19" s="81">
        <v>8420</v>
      </c>
      <c r="F19" s="81">
        <f>'Audit Return Section 2'!D12</f>
        <v>109604.73</v>
      </c>
      <c r="G19" s="82">
        <f>F19-D19</f>
        <v>101184.73</v>
      </c>
      <c r="H19" s="84">
        <v>1</v>
      </c>
      <c r="I19" s="70">
        <f>IF(D19-F19&lt;200,0,IF(D19-F19&gt;200,1,IF(D19-F19=200,1)))</f>
        <v>0</v>
      </c>
      <c r="J19" s="70">
        <f>IF(F19-D19&lt;200,0,IF(F19-D19&gt;200,1,IF(F19-D19=200,1)))</f>
        <v>1</v>
      </c>
      <c r="K19" s="75">
        <f>IF(H19&lt;0.15,0,IF(H19&gt;0.15,1,IF(H19=0.15,1)))</f>
        <v>1</v>
      </c>
      <c r="L19" s="86" t="str">
        <f>IF((H19&lt;15%)*AND(G19&lt;100000)*OR(G19&gt;-100000), "NO","YES")</f>
        <v>YES</v>
      </c>
      <c r="M19" s="79"/>
      <c r="N19" s="83" t="s">
        <v>132</v>
      </c>
    </row>
    <row r="20" spans="1:22" ht="15" thickBot="1" x14ac:dyDescent="0.25">
      <c r="D20" s="82"/>
      <c r="F20" s="82"/>
      <c r="G20" s="82"/>
      <c r="H20" s="84"/>
      <c r="K20" s="75"/>
      <c r="L20" s="75"/>
      <c r="N20" s="69"/>
    </row>
    <row r="21" spans="1:22" ht="15" thickBot="1" x14ac:dyDescent="0.25">
      <c r="A21" s="247" t="s">
        <v>133</v>
      </c>
      <c r="B21" s="247"/>
      <c r="C21" s="247"/>
      <c r="D21" s="81">
        <v>2128594</v>
      </c>
      <c r="F21" s="81">
        <f>'Audit Return Section 2'!D13</f>
        <v>8406209.0099999998</v>
      </c>
      <c r="G21" s="82">
        <f>F21-D21</f>
        <v>6277615.0099999998</v>
      </c>
      <c r="H21" s="84">
        <f>IF((D21&gt;F21),(D21-F21)/D21,IF(D21&lt;F21,-(D21-F21)/D21,IF(D21=F21,0)))</f>
        <v>2.9491838321445987</v>
      </c>
      <c r="I21" s="70">
        <f>IF(D21-F21&lt;200,0,IF(D21-F21&gt;200,1,IF(D21-F21=200,1)))</f>
        <v>0</v>
      </c>
      <c r="J21" s="70">
        <f>IF(F21-D21&lt;200,0,IF(F21-D21&gt;200,1,IF(F21-D21=200,1)))</f>
        <v>1</v>
      </c>
      <c r="K21" s="75">
        <f>IF(H21&lt;0.15,0,IF(H21&gt;0.15,1,IF(H21=0.15,1)))</f>
        <v>1</v>
      </c>
      <c r="L21" s="86" t="str">
        <f>IF((H21&lt;15%)*AND(G21&lt;100000)*OR(G21&gt;-100000), "NO","YES")</f>
        <v>YES</v>
      </c>
      <c r="M21" s="79" t="str">
        <f>IF((L21="YES")*AND(I21+J21&lt;1),"Explanation not required, difference less than £200"," ")</f>
        <v xml:space="preserve"> </v>
      </c>
      <c r="N21" s="83" t="s">
        <v>134</v>
      </c>
    </row>
    <row r="22" spans="1:22" ht="15" thickBot="1" x14ac:dyDescent="0.25">
      <c r="D22" s="82"/>
      <c r="F22" s="82"/>
      <c r="G22" s="82"/>
      <c r="H22" s="84"/>
      <c r="K22" s="75"/>
      <c r="L22" s="75"/>
      <c r="N22" s="69"/>
    </row>
    <row r="23" spans="1:22" ht="15" thickBot="1" x14ac:dyDescent="0.25">
      <c r="A23" s="85" t="s">
        <v>135</v>
      </c>
      <c r="D23" s="87">
        <f>D11+D13+D15-D17-D19-D21</f>
        <v>1251968</v>
      </c>
      <c r="F23" s="87">
        <f>F11+F13+F15-F17-F19-F21</f>
        <v>1332501.9800000004</v>
      </c>
      <c r="G23" s="82"/>
      <c r="H23" s="84"/>
      <c r="K23" s="75"/>
      <c r="L23" s="75"/>
      <c r="M23" s="88" t="s">
        <v>136</v>
      </c>
      <c r="N23" s="69"/>
    </row>
    <row r="24" spans="1:22" ht="15" thickBot="1" x14ac:dyDescent="0.25">
      <c r="D24" s="82"/>
      <c r="F24" s="82"/>
      <c r="G24" s="82"/>
      <c r="H24" s="84"/>
      <c r="K24" s="75"/>
      <c r="L24" s="75"/>
      <c r="N24" s="69"/>
    </row>
    <row r="25" spans="1:22" ht="15" thickBot="1" x14ac:dyDescent="0.25">
      <c r="A25" s="247" t="s">
        <v>137</v>
      </c>
      <c r="B25" s="247"/>
      <c r="C25" s="247"/>
      <c r="D25" s="81">
        <v>824049</v>
      </c>
      <c r="F25" s="81">
        <f>'Audit Return Section 2'!D17</f>
        <v>2069517.82</v>
      </c>
      <c r="G25" s="82"/>
      <c r="H25" s="84"/>
      <c r="K25" s="75"/>
      <c r="L25" s="75"/>
      <c r="M25" s="88" t="s">
        <v>136</v>
      </c>
      <c r="N25" s="69"/>
    </row>
    <row r="26" spans="1:22" ht="15" thickBot="1" x14ac:dyDescent="0.25">
      <c r="D26" s="82"/>
      <c r="F26" s="82"/>
      <c r="G26" s="82"/>
      <c r="H26" s="84"/>
      <c r="K26" s="75"/>
      <c r="L26" s="75"/>
      <c r="N26" s="69"/>
    </row>
    <row r="27" spans="1:22" ht="45.75" thickBot="1" x14ac:dyDescent="0.3">
      <c r="A27" s="247" t="s">
        <v>138</v>
      </c>
      <c r="B27" s="247"/>
      <c r="C27" s="247"/>
      <c r="D27" s="81">
        <f>'Audit Return Section 2'!C18</f>
        <v>94107</v>
      </c>
      <c r="F27" s="81">
        <f>'Audit Return Section 2'!D18</f>
        <v>227541</v>
      </c>
      <c r="G27" s="82">
        <f>F27-D27</f>
        <v>133434</v>
      </c>
      <c r="H27" s="84">
        <f>IF((D27&gt;F27),(D27-F27)/D27,IF(D27&lt;F27,-(D27-F27)/D27,IF(D27=F27,0)))</f>
        <v>1.4178966495584813</v>
      </c>
      <c r="I27" s="70">
        <f>IF(D27-F27&lt;200,0,IF(D27-F27&gt;200,1,IF(D27-F27=200,1)))</f>
        <v>0</v>
      </c>
      <c r="J27" s="70">
        <f>IF(F27-D27&lt;200,0,IF(F27-D27&gt;200,1,IF(F27-D27=200,1)))</f>
        <v>1</v>
      </c>
      <c r="K27" s="75">
        <f>IF(H27&lt;0.15,0,IF(H27&gt;0.15,1,IF(H27=0.15,1)))</f>
        <v>1</v>
      </c>
      <c r="L27" s="75" t="str">
        <f>IF((H27&lt;15%)*AND(G27&lt;100000)*OR(G27&gt;-100000), "NO","YES")</f>
        <v>YES</v>
      </c>
      <c r="M27" s="79" t="str">
        <f>IF((L27="YES")*AND(I27+J27&lt;1),"Explanation not required, difference less than £200"," ")</f>
        <v xml:space="preserve"> </v>
      </c>
      <c r="N27" s="89" t="s">
        <v>139</v>
      </c>
    </row>
    <row r="28" spans="1:22" ht="15" thickBot="1" x14ac:dyDescent="0.25">
      <c r="D28" s="82"/>
      <c r="F28" s="82"/>
      <c r="G28" s="82"/>
      <c r="H28" s="84"/>
      <c r="K28" s="75"/>
      <c r="L28" s="75"/>
      <c r="N28" s="69"/>
    </row>
    <row r="29" spans="1:22" ht="15" thickBot="1" x14ac:dyDescent="0.25">
      <c r="A29" s="247" t="s">
        <v>140</v>
      </c>
      <c r="B29" s="247"/>
      <c r="C29" s="247"/>
      <c r="D29" s="81">
        <v>500000</v>
      </c>
      <c r="F29" s="81">
        <v>1971353.18</v>
      </c>
      <c r="G29" s="82">
        <f>F29-D29</f>
        <v>1471353.18</v>
      </c>
      <c r="H29" s="84">
        <v>1</v>
      </c>
      <c r="I29" s="70">
        <f>IF(D29-F29&lt;100,0,IF(D29-F29&gt;100,1,IF(D29-F29=100,1)))</f>
        <v>0</v>
      </c>
      <c r="J29" s="70">
        <f>IF(F29-D29&lt;100,0,IF(F29-D29&gt;100,1,IF(F29-D29=100,1)))</f>
        <v>1</v>
      </c>
      <c r="K29" s="75">
        <f>IF(H29&lt;0.15,0,IF(H29&gt;0.15,1,IF(H29=0.15,1)))</f>
        <v>1</v>
      </c>
      <c r="L29" s="86" t="str">
        <f>IF((H29&lt;15%)*AND(G29&lt;100000)*OR(G29&gt;-100000), "NO","YES")</f>
        <v>YES</v>
      </c>
      <c r="M29" s="79" t="str">
        <f>IF((L29="YES")*AND(I29+J29&lt;1),"Explanation not required, difference less than £200"," ")</f>
        <v xml:space="preserve"> </v>
      </c>
      <c r="N29" s="83" t="s">
        <v>141</v>
      </c>
    </row>
    <row r="30" spans="1:22" x14ac:dyDescent="0.2">
      <c r="H30" s="84"/>
      <c r="K30" s="75"/>
      <c r="L30" s="75"/>
      <c r="N30" s="69"/>
    </row>
    <row r="31" spans="1:22" ht="15" x14ac:dyDescent="0.25">
      <c r="C31" s="90" t="s">
        <v>142</v>
      </c>
    </row>
    <row r="32" spans="1:22" x14ac:dyDescent="0.2">
      <c r="O32" s="91"/>
      <c r="P32" s="91"/>
      <c r="Q32" s="91"/>
      <c r="R32" s="91"/>
      <c r="S32" s="91"/>
      <c r="T32" s="91"/>
      <c r="U32" s="91"/>
      <c r="V32" s="91"/>
    </row>
    <row r="33" spans="1:22" ht="15" x14ac:dyDescent="0.25">
      <c r="C33" s="90" t="s">
        <v>143</v>
      </c>
      <c r="N33" s="91"/>
      <c r="O33" s="91"/>
      <c r="P33" s="91"/>
      <c r="Q33" s="91"/>
      <c r="R33" s="91"/>
      <c r="S33" s="91"/>
      <c r="T33" s="91"/>
      <c r="U33" s="91"/>
      <c r="V33" s="91"/>
    </row>
    <row r="35" spans="1:22" ht="15" x14ac:dyDescent="0.25">
      <c r="C35" s="90" t="s">
        <v>144</v>
      </c>
    </row>
    <row r="38" spans="1:22" ht="15" x14ac:dyDescent="0.25">
      <c r="A38" s="92" t="s">
        <v>145</v>
      </c>
    </row>
    <row r="39" spans="1:22" x14ac:dyDescent="0.2">
      <c r="D39" s="93"/>
      <c r="F39" s="239"/>
      <c r="G39" s="239"/>
      <c r="H39" s="239"/>
      <c r="I39" s="239"/>
      <c r="J39" s="239"/>
      <c r="K39" s="239"/>
      <c r="L39" s="239"/>
      <c r="M39" s="239"/>
      <c r="N39" s="239"/>
    </row>
    <row r="40" spans="1:22" ht="15" x14ac:dyDescent="0.25">
      <c r="A40" s="70" t="s">
        <v>7</v>
      </c>
      <c r="D40" s="93">
        <v>14057.74</v>
      </c>
      <c r="F40" s="94" t="s">
        <v>146</v>
      </c>
      <c r="G40" s="95"/>
      <c r="H40" s="95"/>
      <c r="I40" s="95"/>
      <c r="J40" s="95"/>
      <c r="K40" s="95"/>
      <c r="L40" s="95"/>
      <c r="M40" s="95"/>
    </row>
    <row r="41" spans="1:22" x14ac:dyDescent="0.2">
      <c r="A41" s="70" t="s">
        <v>13</v>
      </c>
      <c r="D41" s="93">
        <v>1000000</v>
      </c>
      <c r="F41" s="94" t="s">
        <v>147</v>
      </c>
      <c r="G41" s="94"/>
      <c r="H41" s="94"/>
      <c r="I41" s="94"/>
      <c r="J41" s="94"/>
      <c r="K41" s="94"/>
      <c r="L41" s="94"/>
      <c r="M41" s="94"/>
      <c r="N41" s="94"/>
    </row>
    <row r="42" spans="1:22" x14ac:dyDescent="0.2">
      <c r="A42" s="70" t="s">
        <v>9</v>
      </c>
      <c r="D42" s="93">
        <v>-8000</v>
      </c>
      <c r="F42" s="94" t="s">
        <v>148</v>
      </c>
      <c r="G42" s="94"/>
      <c r="H42" s="94"/>
      <c r="I42" s="94"/>
      <c r="J42" s="94"/>
      <c r="K42" s="94"/>
      <c r="L42" s="94"/>
      <c r="M42" s="94"/>
      <c r="N42" s="94"/>
    </row>
    <row r="43" spans="1:22" x14ac:dyDescent="0.2">
      <c r="A43" s="70" t="s">
        <v>149</v>
      </c>
      <c r="D43" s="93">
        <f>-5874.99+3500</f>
        <v>-2374.9899999999998</v>
      </c>
      <c r="F43" s="94" t="s">
        <v>150</v>
      </c>
      <c r="G43" s="94"/>
      <c r="H43" s="94"/>
      <c r="I43" s="94"/>
      <c r="J43" s="94"/>
      <c r="K43" s="94"/>
      <c r="L43" s="94"/>
      <c r="M43" s="94"/>
      <c r="N43" s="94"/>
    </row>
    <row r="44" spans="1:22" x14ac:dyDescent="0.2">
      <c r="A44" s="70" t="s">
        <v>151</v>
      </c>
      <c r="D44" s="93">
        <v>8235</v>
      </c>
      <c r="F44" s="94"/>
      <c r="G44" s="94"/>
      <c r="H44" s="94"/>
      <c r="I44" s="94"/>
      <c r="J44" s="94"/>
      <c r="K44" s="94"/>
      <c r="L44" s="94"/>
      <c r="M44" s="94"/>
      <c r="N44" s="94"/>
    </row>
    <row r="45" spans="1:22" x14ac:dyDescent="0.2">
      <c r="A45" s="70" t="s">
        <v>152</v>
      </c>
      <c r="D45" s="93">
        <v>4650754.08</v>
      </c>
      <c r="F45" s="94" t="s">
        <v>153</v>
      </c>
      <c r="G45" s="94"/>
      <c r="H45" s="94"/>
      <c r="I45" s="94"/>
      <c r="J45" s="94"/>
      <c r="K45" s="94"/>
      <c r="L45" s="94"/>
      <c r="M45" s="94"/>
      <c r="N45" s="94"/>
    </row>
    <row r="46" spans="1:22" x14ac:dyDescent="0.2">
      <c r="A46" s="70" t="s">
        <v>154</v>
      </c>
      <c r="D46" s="93">
        <v>96306.5</v>
      </c>
      <c r="F46" s="94" t="s">
        <v>155</v>
      </c>
      <c r="G46" s="94"/>
      <c r="H46" s="94"/>
      <c r="I46" s="94"/>
      <c r="J46" s="94"/>
      <c r="K46" s="94"/>
      <c r="L46" s="94"/>
      <c r="M46" s="94"/>
      <c r="N46" s="94"/>
    </row>
    <row r="47" spans="1:22" x14ac:dyDescent="0.2">
      <c r="A47" s="70" t="s">
        <v>156</v>
      </c>
      <c r="D47" s="93">
        <v>30280.03</v>
      </c>
      <c r="F47" s="94"/>
      <c r="G47" s="94"/>
      <c r="H47" s="94"/>
      <c r="I47" s="94"/>
      <c r="J47" s="94"/>
      <c r="K47" s="94"/>
      <c r="L47" s="94"/>
      <c r="M47" s="94"/>
      <c r="N47" s="94"/>
    </row>
    <row r="48" spans="1:22" x14ac:dyDescent="0.2">
      <c r="D48" s="93"/>
      <c r="F48" s="94"/>
      <c r="G48" s="94"/>
      <c r="H48" s="94"/>
      <c r="I48" s="94"/>
      <c r="J48" s="94"/>
      <c r="K48" s="94"/>
      <c r="L48" s="94"/>
      <c r="M48" s="94"/>
      <c r="N48" s="94"/>
    </row>
    <row r="49" spans="1:14" ht="15" thickBot="1" x14ac:dyDescent="0.25">
      <c r="D49" s="96">
        <f>SUM(D39:D48)</f>
        <v>5789258.3600000003</v>
      </c>
      <c r="F49" s="94"/>
      <c r="G49" s="94"/>
      <c r="H49" s="94"/>
      <c r="I49" s="94"/>
      <c r="J49" s="94"/>
      <c r="K49" s="94"/>
      <c r="L49" s="94"/>
      <c r="M49" s="94"/>
      <c r="N49" s="94"/>
    </row>
    <row r="50" spans="1:14" ht="15" thickTop="1" x14ac:dyDescent="0.2">
      <c r="D50" s="93">
        <f>G15</f>
        <v>5789258.6000000006</v>
      </c>
      <c r="F50" s="94"/>
      <c r="G50" s="94"/>
      <c r="H50" s="94"/>
      <c r="I50" s="94"/>
      <c r="J50" s="94"/>
      <c r="K50" s="94"/>
      <c r="L50" s="94"/>
      <c r="M50" s="94"/>
      <c r="N50" s="94"/>
    </row>
    <row r="51" spans="1:14" x14ac:dyDescent="0.2">
      <c r="D51" s="93">
        <f>D49-D50</f>
        <v>-0.24000000022351742</v>
      </c>
      <c r="F51" s="94"/>
      <c r="G51" s="94"/>
      <c r="H51" s="94"/>
      <c r="I51" s="94"/>
      <c r="J51" s="94"/>
      <c r="K51" s="94"/>
      <c r="L51" s="94"/>
      <c r="M51" s="94"/>
      <c r="N51" s="94"/>
    </row>
    <row r="52" spans="1:14" x14ac:dyDescent="0.2">
      <c r="F52" s="94"/>
      <c r="G52" s="94"/>
      <c r="H52" s="94"/>
      <c r="I52" s="94"/>
      <c r="J52" s="94"/>
      <c r="K52" s="94"/>
      <c r="L52" s="94"/>
      <c r="M52" s="94"/>
      <c r="N52" s="94"/>
    </row>
    <row r="53" spans="1:14" ht="15" x14ac:dyDescent="0.25">
      <c r="A53" s="97" t="s">
        <v>157</v>
      </c>
      <c r="F53" s="94"/>
      <c r="G53" s="94"/>
      <c r="H53" s="94"/>
      <c r="I53" s="94"/>
      <c r="J53" s="94"/>
      <c r="K53" s="94"/>
      <c r="L53" s="94"/>
      <c r="M53" s="94"/>
      <c r="N53" s="94"/>
    </row>
    <row r="54" spans="1:14" x14ac:dyDescent="0.2">
      <c r="D54" s="93"/>
      <c r="F54" s="94"/>
      <c r="G54" s="94"/>
      <c r="H54" s="94"/>
      <c r="I54" s="94"/>
      <c r="J54" s="94"/>
      <c r="K54" s="94"/>
      <c r="L54" s="94"/>
      <c r="M54" s="94"/>
      <c r="N54" s="94"/>
    </row>
    <row r="55" spans="1:14" x14ac:dyDescent="0.2">
      <c r="A55" s="70" t="s">
        <v>158</v>
      </c>
      <c r="D55" s="93">
        <v>14012.8</v>
      </c>
      <c r="F55" s="94" t="s">
        <v>159</v>
      </c>
      <c r="G55" s="94"/>
      <c r="H55" s="94"/>
      <c r="I55" s="94"/>
      <c r="J55" s="94"/>
      <c r="K55" s="94"/>
      <c r="L55" s="94"/>
      <c r="M55" s="94"/>
      <c r="N55" s="94"/>
    </row>
    <row r="56" spans="1:14" x14ac:dyDescent="0.2">
      <c r="A56" s="70" t="s">
        <v>160</v>
      </c>
      <c r="D56" s="93">
        <v>40419.49</v>
      </c>
      <c r="F56" s="94" t="s">
        <v>161</v>
      </c>
      <c r="G56" s="94"/>
      <c r="H56" s="94"/>
      <c r="I56" s="94"/>
      <c r="J56" s="94"/>
      <c r="K56" s="94"/>
      <c r="L56" s="94"/>
      <c r="M56" s="94"/>
      <c r="N56" s="94"/>
    </row>
    <row r="57" spans="1:14" x14ac:dyDescent="0.2">
      <c r="A57" s="70" t="s">
        <v>162</v>
      </c>
      <c r="D57" s="93">
        <v>1296.01</v>
      </c>
      <c r="F57" s="94"/>
      <c r="G57" s="94"/>
      <c r="H57" s="94"/>
      <c r="I57" s="94"/>
      <c r="J57" s="94"/>
      <c r="K57" s="94"/>
      <c r="L57" s="94"/>
      <c r="M57" s="94"/>
      <c r="N57" s="94"/>
    </row>
    <row r="58" spans="1:14" x14ac:dyDescent="0.2">
      <c r="D58" s="93"/>
      <c r="F58" s="94"/>
      <c r="G58" s="94"/>
      <c r="H58" s="94"/>
      <c r="I58" s="94"/>
      <c r="J58" s="94"/>
      <c r="K58" s="94"/>
      <c r="L58" s="94"/>
      <c r="M58" s="94"/>
      <c r="N58" s="94"/>
    </row>
    <row r="59" spans="1:14" x14ac:dyDescent="0.2">
      <c r="D59" s="93"/>
      <c r="F59" s="94"/>
      <c r="G59" s="94"/>
      <c r="H59" s="94"/>
      <c r="I59" s="94"/>
      <c r="J59" s="94"/>
      <c r="K59" s="94"/>
      <c r="L59" s="94"/>
      <c r="M59" s="94"/>
      <c r="N59" s="94"/>
    </row>
    <row r="60" spans="1:14" ht="15" thickBot="1" x14ac:dyDescent="0.25">
      <c r="D60" s="96">
        <f>SUM(D54:D58)</f>
        <v>55728.299999999996</v>
      </c>
      <c r="F60" s="94"/>
      <c r="G60" s="94"/>
      <c r="H60" s="94"/>
      <c r="I60" s="94"/>
      <c r="J60" s="94"/>
      <c r="K60" s="94"/>
      <c r="L60" s="94"/>
      <c r="M60" s="94"/>
      <c r="N60" s="94"/>
    </row>
    <row r="61" spans="1:14" ht="15" thickTop="1" x14ac:dyDescent="0.2">
      <c r="D61" s="93">
        <f>G17</f>
        <v>55727.880000000005</v>
      </c>
      <c r="F61" s="94"/>
      <c r="G61" s="94"/>
      <c r="H61" s="94"/>
      <c r="I61" s="94"/>
      <c r="J61" s="94"/>
      <c r="K61" s="94"/>
      <c r="L61" s="94"/>
      <c r="M61" s="94"/>
      <c r="N61" s="94"/>
    </row>
    <row r="62" spans="1:14" x14ac:dyDescent="0.2">
      <c r="D62" s="98">
        <f>D60-D61</f>
        <v>0.41999999999097781</v>
      </c>
      <c r="F62" s="94"/>
      <c r="G62" s="94"/>
      <c r="H62" s="94"/>
      <c r="I62" s="94"/>
      <c r="J62" s="94"/>
      <c r="K62" s="94"/>
      <c r="L62" s="94"/>
      <c r="M62" s="94"/>
      <c r="N62" s="94"/>
    </row>
    <row r="63" spans="1:14" x14ac:dyDescent="0.2">
      <c r="F63" s="94"/>
      <c r="G63" s="94"/>
      <c r="H63" s="94"/>
      <c r="I63" s="94"/>
      <c r="J63" s="94"/>
      <c r="K63" s="94"/>
      <c r="L63" s="94"/>
      <c r="M63" s="94"/>
      <c r="N63" s="94"/>
    </row>
    <row r="64" spans="1:14" ht="15" x14ac:dyDescent="0.25">
      <c r="A64" s="92" t="s">
        <v>133</v>
      </c>
      <c r="F64" s="94"/>
      <c r="G64" s="94"/>
      <c r="H64" s="94"/>
      <c r="I64" s="94"/>
      <c r="J64" s="94"/>
      <c r="K64" s="94"/>
      <c r="L64" s="94"/>
      <c r="M64" s="94"/>
      <c r="N64" s="94"/>
    </row>
    <row r="65" spans="1:14" x14ac:dyDescent="0.2">
      <c r="A65" s="70" t="s">
        <v>163</v>
      </c>
      <c r="D65" s="93">
        <f>234385+5982262.25</f>
        <v>6216647.25</v>
      </c>
      <c r="F65" s="94" t="s">
        <v>164</v>
      </c>
      <c r="G65" s="94"/>
      <c r="H65" s="94"/>
      <c r="I65" s="94"/>
      <c r="J65" s="94"/>
      <c r="K65" s="94"/>
      <c r="L65" s="94"/>
      <c r="M65" s="94"/>
      <c r="N65" s="94"/>
    </row>
    <row r="66" spans="1:14" x14ac:dyDescent="0.2">
      <c r="A66" s="70" t="s">
        <v>26</v>
      </c>
      <c r="D66" s="93">
        <f>31771.94+45000</f>
        <v>76771.94</v>
      </c>
      <c r="F66" s="94" t="s">
        <v>165</v>
      </c>
      <c r="G66" s="94"/>
      <c r="H66" s="94"/>
      <c r="I66" s="94"/>
      <c r="J66" s="94"/>
      <c r="K66" s="94"/>
      <c r="L66" s="94"/>
      <c r="M66" s="94"/>
      <c r="N66" s="94"/>
    </row>
    <row r="67" spans="1:14" x14ac:dyDescent="0.2">
      <c r="A67" s="70" t="s">
        <v>166</v>
      </c>
      <c r="D67" s="93">
        <v>174689.18</v>
      </c>
      <c r="F67" s="94" t="s">
        <v>167</v>
      </c>
      <c r="G67" s="94"/>
      <c r="H67" s="94"/>
      <c r="I67" s="94"/>
      <c r="J67" s="94"/>
      <c r="K67" s="94"/>
      <c r="L67" s="94"/>
      <c r="M67" s="94"/>
      <c r="N67" s="94"/>
    </row>
    <row r="68" spans="1:14" x14ac:dyDescent="0.2">
      <c r="A68" s="70" t="s">
        <v>168</v>
      </c>
      <c r="D68" s="93">
        <v>-44207.34</v>
      </c>
      <c r="F68" s="94" t="s">
        <v>169</v>
      </c>
      <c r="G68" s="94"/>
      <c r="H68" s="94"/>
      <c r="I68" s="94"/>
      <c r="J68" s="94"/>
      <c r="K68" s="94"/>
      <c r="L68" s="94"/>
      <c r="M68" s="94"/>
      <c r="N68" s="94"/>
    </row>
    <row r="69" spans="1:14" x14ac:dyDescent="0.2">
      <c r="A69" s="70" t="s">
        <v>170</v>
      </c>
      <c r="D69" s="93">
        <v>20256.79</v>
      </c>
      <c r="F69" s="94" t="s">
        <v>171</v>
      </c>
      <c r="G69" s="94"/>
      <c r="H69" s="94"/>
      <c r="I69" s="94"/>
      <c r="J69" s="94"/>
      <c r="K69" s="94"/>
      <c r="L69" s="94"/>
      <c r="M69" s="94"/>
      <c r="N69" s="94"/>
    </row>
    <row r="70" spans="1:14" x14ac:dyDescent="0.2">
      <c r="A70" s="70" t="s">
        <v>33</v>
      </c>
      <c r="D70" s="93">
        <v>-7464.99</v>
      </c>
      <c r="F70" s="94" t="s">
        <v>172</v>
      </c>
      <c r="G70" s="94"/>
      <c r="H70" s="94"/>
      <c r="I70" s="94"/>
      <c r="J70" s="94"/>
      <c r="K70" s="94"/>
      <c r="L70" s="94"/>
      <c r="M70" s="94"/>
      <c r="N70" s="94"/>
    </row>
    <row r="71" spans="1:14" ht="15" customHeight="1" x14ac:dyDescent="0.2">
      <c r="A71" s="70" t="s">
        <v>173</v>
      </c>
      <c r="D71" s="93">
        <v>-4492.17</v>
      </c>
      <c r="F71" s="94"/>
      <c r="G71" s="94"/>
      <c r="H71" s="94"/>
      <c r="I71" s="94"/>
      <c r="J71" s="94"/>
      <c r="K71" s="94"/>
      <c r="L71" s="94"/>
      <c r="M71" s="94"/>
      <c r="N71" s="94"/>
    </row>
    <row r="72" spans="1:14" ht="15" customHeight="1" x14ac:dyDescent="0.2">
      <c r="A72" s="70" t="s">
        <v>20</v>
      </c>
      <c r="D72" s="93">
        <v>11384.58</v>
      </c>
      <c r="F72" s="94" t="s">
        <v>174</v>
      </c>
      <c r="G72" s="94"/>
      <c r="H72" s="94"/>
      <c r="I72" s="94"/>
      <c r="J72" s="94"/>
      <c r="K72" s="94"/>
      <c r="L72" s="94"/>
      <c r="M72" s="94"/>
      <c r="N72" s="94"/>
    </row>
    <row r="73" spans="1:14" ht="15" customHeight="1" x14ac:dyDescent="0.2">
      <c r="A73" s="70" t="s">
        <v>175</v>
      </c>
      <c r="D73" s="93">
        <v>6549.83</v>
      </c>
      <c r="F73" s="94" t="s">
        <v>176</v>
      </c>
      <c r="G73" s="94"/>
      <c r="H73" s="94"/>
      <c r="I73" s="94"/>
      <c r="J73" s="94"/>
      <c r="K73" s="94"/>
      <c r="L73" s="94"/>
      <c r="M73" s="94"/>
      <c r="N73" s="94"/>
    </row>
    <row r="74" spans="1:14" ht="15" customHeight="1" x14ac:dyDescent="0.2">
      <c r="A74" s="70" t="s">
        <v>177</v>
      </c>
      <c r="D74" s="93">
        <v>-171516.94</v>
      </c>
      <c r="F74" s="94" t="s">
        <v>178</v>
      </c>
      <c r="G74" s="94"/>
      <c r="H74" s="94"/>
      <c r="I74" s="94"/>
      <c r="J74" s="94"/>
      <c r="K74" s="94"/>
      <c r="L74" s="94"/>
      <c r="M74" s="94"/>
      <c r="N74" s="94"/>
    </row>
    <row r="75" spans="1:14" ht="15" customHeight="1" x14ac:dyDescent="0.2">
      <c r="D75" s="93">
        <v>-1003</v>
      </c>
      <c r="F75" s="94" t="s">
        <v>179</v>
      </c>
      <c r="G75" s="94"/>
      <c r="H75" s="94"/>
      <c r="I75" s="94"/>
      <c r="J75" s="94"/>
      <c r="K75" s="94"/>
      <c r="L75" s="94"/>
      <c r="M75" s="94"/>
      <c r="N75" s="94"/>
    </row>
    <row r="76" spans="1:14" ht="15" customHeight="1" x14ac:dyDescent="0.2">
      <c r="D76" s="93"/>
      <c r="F76" s="94"/>
      <c r="G76" s="94"/>
      <c r="H76" s="94"/>
      <c r="I76" s="94"/>
      <c r="J76" s="94"/>
      <c r="K76" s="94"/>
      <c r="L76" s="94"/>
      <c r="M76" s="94"/>
      <c r="N76" s="94"/>
    </row>
    <row r="77" spans="1:14" ht="15" thickBot="1" x14ac:dyDescent="0.25">
      <c r="D77" s="96">
        <f>SUM(D65:D76)</f>
        <v>6277615.1299999999</v>
      </c>
    </row>
    <row r="78" spans="1:14" ht="15" thickTop="1" x14ac:dyDescent="0.2">
      <c r="D78" s="93">
        <f>G21</f>
        <v>6277615.0099999998</v>
      </c>
    </row>
    <row r="79" spans="1:14" x14ac:dyDescent="0.2">
      <c r="D79" s="93">
        <f>D77-D78</f>
        <v>0.12000000011175871</v>
      </c>
    </row>
  </sheetData>
  <mergeCells count="12">
    <mergeCell ref="F39:N39"/>
    <mergeCell ref="A1:K1"/>
    <mergeCell ref="A5:H5"/>
    <mergeCell ref="A11:C11"/>
    <mergeCell ref="A13:C13"/>
    <mergeCell ref="A15:C15"/>
    <mergeCell ref="A17:C17"/>
    <mergeCell ref="A19:C19"/>
    <mergeCell ref="A21:C21"/>
    <mergeCell ref="A25:C25"/>
    <mergeCell ref="A27:C27"/>
    <mergeCell ref="A29:C29"/>
  </mergeCells>
  <pageMargins left="0.70866141732283472" right="0.70866141732283472" top="0.74803149606299213" bottom="0.74803149606299213" header="0.31496062992125984" footer="0.31496062992125984"/>
  <pageSetup paperSize="9" scale="5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CCF7B-B835-4363-97AB-D3519629689C}">
  <sheetPr>
    <tabColor rgb="FF92D050"/>
  </sheetPr>
  <dimension ref="A1:G31"/>
  <sheetViews>
    <sheetView workbookViewId="0">
      <selection activeCell="J39" sqref="J39"/>
    </sheetView>
  </sheetViews>
  <sheetFormatPr defaultColWidth="9.140625" defaultRowHeight="15" x14ac:dyDescent="0.25"/>
  <cols>
    <col min="2" max="2" width="64.28515625" customWidth="1"/>
    <col min="3" max="3" width="11" bestFit="1" customWidth="1"/>
    <col min="4" max="4" width="11.85546875" bestFit="1" customWidth="1"/>
    <col min="5" max="5" width="11.7109375" bestFit="1" customWidth="1"/>
    <col min="6" max="6" width="0" hidden="1" customWidth="1"/>
    <col min="7" max="7" width="9.7109375" hidden="1" customWidth="1"/>
    <col min="8" max="8" width="0" hidden="1" customWidth="1"/>
  </cols>
  <sheetData>
    <row r="1" spans="1:7" ht="15.75" customHeight="1" x14ac:dyDescent="0.3">
      <c r="A1" s="40" t="s">
        <v>180</v>
      </c>
    </row>
    <row r="2" spans="1:7" ht="15.75" customHeight="1" x14ac:dyDescent="0.25">
      <c r="A2" t="s">
        <v>181</v>
      </c>
    </row>
    <row r="3" spans="1:7" x14ac:dyDescent="0.25">
      <c r="A3" t="s">
        <v>182</v>
      </c>
    </row>
    <row r="5" spans="1:7" x14ac:dyDescent="0.25">
      <c r="C5" s="6" t="s">
        <v>4</v>
      </c>
      <c r="D5" s="6" t="s">
        <v>4</v>
      </c>
      <c r="E5" s="6" t="s">
        <v>4</v>
      </c>
    </row>
    <row r="6" spans="1:7" x14ac:dyDescent="0.25">
      <c r="A6" s="6" t="s">
        <v>183</v>
      </c>
    </row>
    <row r="7" spans="1:7" x14ac:dyDescent="0.25">
      <c r="A7" s="6"/>
      <c r="B7" t="s">
        <v>184</v>
      </c>
      <c r="C7" s="23">
        <v>1485.23</v>
      </c>
      <c r="F7" t="s">
        <v>185</v>
      </c>
      <c r="G7" t="s">
        <v>186</v>
      </c>
    </row>
    <row r="8" spans="1:7" x14ac:dyDescent="0.25">
      <c r="B8" t="s">
        <v>26</v>
      </c>
      <c r="C8" s="23">
        <v>759.59</v>
      </c>
      <c r="D8" s="23"/>
      <c r="E8" s="23"/>
      <c r="F8" t="s">
        <v>187</v>
      </c>
      <c r="G8" t="s">
        <v>188</v>
      </c>
    </row>
    <row r="9" spans="1:7" x14ac:dyDescent="0.25">
      <c r="B9" s="99" t="s">
        <v>189</v>
      </c>
      <c r="C9" s="23">
        <v>95000</v>
      </c>
      <c r="D9" s="23"/>
      <c r="E9" s="23"/>
      <c r="G9" t="s">
        <v>190</v>
      </c>
    </row>
    <row r="10" spans="1:7" x14ac:dyDescent="0.25">
      <c r="B10" t="s">
        <v>191</v>
      </c>
      <c r="C10" s="23">
        <v>22160.67</v>
      </c>
      <c r="D10" s="23"/>
      <c r="E10" s="23"/>
      <c r="F10" t="s">
        <v>185</v>
      </c>
      <c r="G10" t="s">
        <v>192</v>
      </c>
    </row>
    <row r="11" spans="1:7" x14ac:dyDescent="0.25">
      <c r="B11" t="s">
        <v>193</v>
      </c>
      <c r="C11" s="23">
        <v>10054</v>
      </c>
      <c r="D11" s="23"/>
      <c r="E11" s="23"/>
      <c r="F11" t="s">
        <v>185</v>
      </c>
      <c r="G11" t="s">
        <v>194</v>
      </c>
    </row>
    <row r="12" spans="1:7" ht="15" customHeight="1" x14ac:dyDescent="0.25">
      <c r="B12" t="s">
        <v>195</v>
      </c>
      <c r="C12" s="23">
        <v>2000</v>
      </c>
      <c r="D12" s="23"/>
      <c r="E12" s="23"/>
      <c r="F12" t="s">
        <v>185</v>
      </c>
      <c r="G12" t="s">
        <v>196</v>
      </c>
    </row>
    <row r="13" spans="1:7" x14ac:dyDescent="0.25">
      <c r="B13" t="s">
        <v>197</v>
      </c>
      <c r="C13" s="23">
        <v>11890.89</v>
      </c>
      <c r="D13" s="23"/>
      <c r="E13" s="23"/>
      <c r="F13" t="s">
        <v>198</v>
      </c>
      <c r="G13" t="s">
        <v>199</v>
      </c>
    </row>
    <row r="14" spans="1:7" x14ac:dyDescent="0.25">
      <c r="B14" t="s">
        <v>200</v>
      </c>
      <c r="C14" s="23">
        <v>999825</v>
      </c>
      <c r="E14" s="23"/>
      <c r="F14" t="s">
        <v>201</v>
      </c>
      <c r="G14" t="s">
        <v>202</v>
      </c>
    </row>
    <row r="15" spans="1:7" x14ac:dyDescent="0.25">
      <c r="B15" s="100" t="s">
        <v>203</v>
      </c>
      <c r="C15" s="23">
        <v>1000</v>
      </c>
      <c r="E15" s="23"/>
      <c r="F15" t="s">
        <v>204</v>
      </c>
      <c r="G15" t="s">
        <v>205</v>
      </c>
    </row>
    <row r="16" spans="1:7" x14ac:dyDescent="0.25">
      <c r="B16" s="100" t="s">
        <v>206</v>
      </c>
      <c r="C16" s="23">
        <v>1000</v>
      </c>
      <c r="E16" s="23"/>
      <c r="F16" t="s">
        <v>204</v>
      </c>
      <c r="G16" t="s">
        <v>207</v>
      </c>
    </row>
    <row r="17" spans="1:5" x14ac:dyDescent="0.25">
      <c r="C17" s="23"/>
      <c r="E17" s="23"/>
    </row>
    <row r="18" spans="1:5" x14ac:dyDescent="0.25">
      <c r="B18" s="100"/>
      <c r="C18" s="23"/>
      <c r="D18" s="36">
        <f>SUM(C7:C16)</f>
        <v>1145175.3799999999</v>
      </c>
      <c r="E18" s="23"/>
    </row>
    <row r="19" spans="1:5" x14ac:dyDescent="0.25">
      <c r="B19" s="100"/>
      <c r="C19" s="23"/>
      <c r="D19" s="23"/>
      <c r="E19" s="23"/>
    </row>
    <row r="20" spans="1:5" x14ac:dyDescent="0.25">
      <c r="B20" s="100"/>
      <c r="C20" s="23"/>
      <c r="D20" s="23"/>
      <c r="E20" s="23"/>
    </row>
    <row r="21" spans="1:5" x14ac:dyDescent="0.25">
      <c r="C21" s="23"/>
      <c r="D21" s="23"/>
      <c r="E21" s="23"/>
    </row>
    <row r="22" spans="1:5" x14ac:dyDescent="0.25">
      <c r="A22" s="6" t="s">
        <v>208</v>
      </c>
      <c r="C22" s="23">
        <f>-'Final Accounts - Balance Sheet'!I119</f>
        <v>187326.88</v>
      </c>
      <c r="D22" s="23"/>
      <c r="E22" s="23"/>
    </row>
    <row r="23" spans="1:5" x14ac:dyDescent="0.25">
      <c r="C23" s="23"/>
      <c r="D23" s="36">
        <f>C22</f>
        <v>187326.88</v>
      </c>
      <c r="E23" s="23"/>
    </row>
    <row r="24" spans="1:5" ht="15.75" thickBot="1" x14ac:dyDescent="0.3">
      <c r="A24" s="6" t="s">
        <v>209</v>
      </c>
      <c r="C24" s="23"/>
      <c r="D24" s="23"/>
      <c r="E24" s="101">
        <f>D18+D23</f>
        <v>1332502.2599999998</v>
      </c>
    </row>
    <row r="25" spans="1:5" ht="15.75" hidden="1" thickTop="1" x14ac:dyDescent="0.25">
      <c r="E25" s="23">
        <f>'Audit Return Section 2'!D14</f>
        <v>1332502.2599999998</v>
      </c>
    </row>
    <row r="26" spans="1:5" hidden="1" x14ac:dyDescent="0.25">
      <c r="E26" s="8">
        <f>E24-E25</f>
        <v>0</v>
      </c>
    </row>
    <row r="27" spans="1:5" hidden="1" x14ac:dyDescent="0.25"/>
    <row r="28" spans="1:5" hidden="1" x14ac:dyDescent="0.25"/>
    <row r="29" spans="1:5" hidden="1" x14ac:dyDescent="0.25">
      <c r="C29" t="s">
        <v>210</v>
      </c>
      <c r="D29" s="54">
        <f>'Audit Return Section 2'!D9</f>
        <v>1024716</v>
      </c>
    </row>
    <row r="30" spans="1:5" hidden="1" x14ac:dyDescent="0.25">
      <c r="C30" t="s">
        <v>211</v>
      </c>
      <c r="D30" s="54">
        <f>'Audit Return Section 2'!D14</f>
        <v>1332502.2599999998</v>
      </c>
    </row>
    <row r="31" spans="1:5" ht="15.75" thickTop="1" x14ac:dyDescent="0.25"/>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93ED3-800B-4CC6-9BFD-C473716565D3}">
  <sheetPr>
    <tabColor rgb="FF92D050"/>
  </sheetPr>
  <dimension ref="A1:Z81"/>
  <sheetViews>
    <sheetView topLeftCell="A51" zoomScale="80" zoomScaleNormal="80" workbookViewId="0">
      <selection activeCell="M33" sqref="M33"/>
    </sheetView>
  </sheetViews>
  <sheetFormatPr defaultRowHeight="15" x14ac:dyDescent="0.25"/>
  <cols>
    <col min="1" max="1" width="83.85546875" bestFit="1" customWidth="1"/>
    <col min="2" max="2" width="51" bestFit="1" customWidth="1"/>
    <col min="3" max="3" width="173.5703125" bestFit="1" customWidth="1"/>
    <col min="6" max="6" width="13.7109375" bestFit="1" customWidth="1"/>
    <col min="7" max="7" width="15.7109375" bestFit="1" customWidth="1"/>
    <col min="8" max="9" width="0" hidden="1" customWidth="1"/>
    <col min="10" max="10" width="9.28515625" customWidth="1"/>
    <col min="11" max="11" width="6.5703125" style="5" hidden="1" customWidth="1"/>
    <col min="12" max="12" width="6.7109375" style="5" hidden="1" customWidth="1"/>
    <col min="13" max="13" width="23.5703125" hidden="1" customWidth="1"/>
    <col min="14" max="14" width="35" hidden="1" customWidth="1"/>
    <col min="15" max="15" width="7.7109375" hidden="1" customWidth="1"/>
    <col min="16" max="16" width="11.85546875" hidden="1" customWidth="1"/>
    <col min="17" max="17" width="11.28515625" hidden="1" customWidth="1"/>
    <col min="18" max="18" width="3.5703125" customWidth="1"/>
    <col min="19" max="19" width="7.7109375" customWidth="1"/>
    <col min="20" max="20" width="9.85546875" customWidth="1"/>
    <col min="21" max="21" width="8.140625" bestFit="1" customWidth="1"/>
    <col min="22" max="22" width="3.5703125" customWidth="1"/>
    <col min="23" max="25" width="7.7109375" customWidth="1"/>
  </cols>
  <sheetData>
    <row r="1" spans="1:18" ht="17.25" x14ac:dyDescent="0.25">
      <c r="A1" s="102" t="s">
        <v>212</v>
      </c>
      <c r="B1" s="102"/>
      <c r="C1" s="102"/>
      <c r="D1" s="102"/>
      <c r="E1" s="102"/>
      <c r="F1" s="103"/>
      <c r="G1" s="103"/>
      <c r="H1" s="102"/>
      <c r="I1" s="102"/>
      <c r="J1" s="102"/>
      <c r="K1" s="104"/>
      <c r="L1" s="104"/>
      <c r="M1" s="102"/>
      <c r="N1" s="102"/>
      <c r="O1" s="102"/>
      <c r="P1" s="102"/>
      <c r="Q1" s="102"/>
      <c r="R1" s="102"/>
    </row>
    <row r="2" spans="1:18" x14ac:dyDescent="0.25">
      <c r="A2" s="105"/>
      <c r="B2" s="105"/>
      <c r="C2" s="105"/>
      <c r="D2" s="105"/>
      <c r="E2" s="105"/>
      <c r="F2" s="106"/>
      <c r="G2" s="106"/>
      <c r="H2" s="105"/>
      <c r="I2" s="105"/>
      <c r="J2" s="105"/>
      <c r="K2" s="107"/>
      <c r="L2" s="107"/>
      <c r="M2" s="105"/>
      <c r="N2" s="105"/>
      <c r="O2" s="105"/>
      <c r="P2" s="105"/>
      <c r="Q2" s="105"/>
      <c r="R2" s="105"/>
    </row>
    <row r="3" spans="1:18" x14ac:dyDescent="0.25">
      <c r="A3" s="248" t="s">
        <v>213</v>
      </c>
      <c r="B3" s="234"/>
      <c r="C3" s="234"/>
      <c r="D3" s="234"/>
      <c r="E3" s="234"/>
      <c r="F3" s="234"/>
      <c r="G3" s="234"/>
      <c r="H3" s="234"/>
      <c r="I3" s="234"/>
      <c r="J3" s="108"/>
      <c r="K3" s="109"/>
      <c r="L3" s="109"/>
      <c r="M3" s="108"/>
      <c r="N3" s="108"/>
      <c r="O3" s="108"/>
      <c r="P3" s="108"/>
      <c r="Q3" s="108"/>
      <c r="R3" s="108"/>
    </row>
    <row r="4" spans="1:18" x14ac:dyDescent="0.25">
      <c r="A4" s="234"/>
      <c r="B4" s="234"/>
      <c r="C4" s="234"/>
      <c r="D4" s="234"/>
      <c r="E4" s="234"/>
      <c r="F4" s="234"/>
      <c r="G4" s="234"/>
      <c r="H4" s="234"/>
      <c r="I4" s="234"/>
      <c r="J4" s="105"/>
      <c r="K4" s="107"/>
      <c r="L4" s="107"/>
      <c r="M4" s="105"/>
      <c r="N4" s="105"/>
      <c r="O4" s="105"/>
      <c r="P4" s="105"/>
      <c r="Q4" s="105"/>
      <c r="R4" s="105"/>
    </row>
    <row r="5" spans="1:18" x14ac:dyDescent="0.25">
      <c r="A5" s="110" t="s">
        <v>214</v>
      </c>
      <c r="B5" s="105"/>
      <c r="C5" s="105"/>
      <c r="D5" s="105"/>
      <c r="E5" s="105"/>
      <c r="F5" s="106"/>
      <c r="G5" s="106"/>
      <c r="H5" s="105"/>
      <c r="I5" s="105"/>
      <c r="J5" s="105"/>
      <c r="K5" s="107"/>
      <c r="L5" s="107"/>
      <c r="M5" s="105"/>
      <c r="N5" s="105"/>
      <c r="O5" s="105"/>
      <c r="P5" s="105"/>
      <c r="Q5" s="105"/>
      <c r="R5" s="105"/>
    </row>
    <row r="6" spans="1:18" x14ac:dyDescent="0.25">
      <c r="A6" s="105" t="s">
        <v>215</v>
      </c>
      <c r="B6" s="105"/>
      <c r="C6" s="111" t="s">
        <v>216</v>
      </c>
      <c r="D6" s="112"/>
      <c r="E6" s="112"/>
      <c r="F6" s="112"/>
      <c r="G6" s="112"/>
      <c r="H6" s="112"/>
      <c r="I6" s="105"/>
      <c r="J6" s="105"/>
      <c r="K6" s="107"/>
      <c r="L6" s="107"/>
      <c r="M6" s="105"/>
      <c r="N6" s="105"/>
      <c r="O6" s="105"/>
      <c r="P6" s="105"/>
      <c r="Q6" s="105"/>
      <c r="R6" s="105"/>
    </row>
    <row r="7" spans="1:18" x14ac:dyDescent="0.25">
      <c r="A7" s="105"/>
      <c r="B7" s="105"/>
      <c r="C7" s="105"/>
      <c r="D7" s="105"/>
      <c r="E7" s="113"/>
      <c r="F7" s="113"/>
      <c r="G7" s="105"/>
      <c r="H7" s="105"/>
      <c r="I7" s="105"/>
      <c r="J7" s="105"/>
      <c r="K7" s="107"/>
      <c r="L7" s="107"/>
      <c r="M7" s="105"/>
      <c r="N7" s="105"/>
      <c r="O7" s="105"/>
      <c r="P7" s="105"/>
      <c r="Q7" s="105"/>
      <c r="R7" s="105"/>
    </row>
    <row r="8" spans="1:18" x14ac:dyDescent="0.25">
      <c r="A8" s="105" t="s">
        <v>217</v>
      </c>
      <c r="B8" s="105"/>
      <c r="C8" s="111" t="s">
        <v>218</v>
      </c>
      <c r="D8" s="112"/>
      <c r="E8" s="112"/>
      <c r="F8" s="112"/>
      <c r="G8" s="112"/>
      <c r="H8" s="112"/>
      <c r="I8" s="105"/>
      <c r="J8" s="105"/>
      <c r="K8" s="107"/>
      <c r="L8" s="107"/>
      <c r="M8" s="105"/>
      <c r="N8" s="105"/>
      <c r="O8" s="105"/>
      <c r="P8" s="105"/>
      <c r="Q8" s="105"/>
      <c r="R8" s="105"/>
    </row>
    <row r="9" spans="1:18" x14ac:dyDescent="0.25">
      <c r="A9" s="105"/>
      <c r="B9" s="105"/>
      <c r="C9" s="105"/>
      <c r="D9" s="105"/>
      <c r="E9" s="105"/>
      <c r="F9" s="114"/>
      <c r="G9" s="114"/>
      <c r="H9" s="105"/>
      <c r="I9" s="105"/>
      <c r="J9" s="105"/>
      <c r="K9" s="107"/>
      <c r="L9" s="107"/>
      <c r="M9" s="105"/>
      <c r="N9" s="105"/>
      <c r="O9" s="105"/>
      <c r="P9" s="105"/>
      <c r="Q9" s="105"/>
      <c r="R9" s="105"/>
    </row>
    <row r="10" spans="1:18" x14ac:dyDescent="0.25">
      <c r="A10" s="249" t="s">
        <v>219</v>
      </c>
      <c r="B10" s="250"/>
      <c r="C10" s="250"/>
      <c r="D10" s="250"/>
      <c r="E10" s="250"/>
      <c r="F10" s="250"/>
      <c r="G10" s="250"/>
      <c r="H10" s="250"/>
      <c r="I10" s="250"/>
      <c r="J10" s="105"/>
      <c r="K10" s="107"/>
      <c r="L10" s="107"/>
      <c r="M10" s="105"/>
      <c r="N10" s="105"/>
      <c r="O10" s="105"/>
      <c r="P10" s="105"/>
      <c r="Q10" s="105"/>
      <c r="R10" s="105"/>
    </row>
    <row r="11" spans="1:18" x14ac:dyDescent="0.25">
      <c r="A11" s="250"/>
      <c r="B11" s="250"/>
      <c r="C11" s="250"/>
      <c r="D11" s="250"/>
      <c r="E11" s="250"/>
      <c r="F11" s="250"/>
      <c r="G11" s="250"/>
      <c r="H11" s="250"/>
      <c r="I11" s="250"/>
      <c r="J11" s="105"/>
      <c r="K11" s="107"/>
      <c r="L11" s="107"/>
      <c r="M11" s="105"/>
      <c r="N11" s="105"/>
      <c r="O11" s="105"/>
      <c r="P11" s="105"/>
      <c r="Q11" s="105"/>
      <c r="R11" s="105"/>
    </row>
    <row r="12" spans="1:18" x14ac:dyDescent="0.25">
      <c r="A12" s="250"/>
      <c r="B12" s="250"/>
      <c r="C12" s="250"/>
      <c r="D12" s="250"/>
      <c r="E12" s="250"/>
      <c r="F12" s="250"/>
      <c r="G12" s="250"/>
      <c r="H12" s="250"/>
      <c r="I12" s="250"/>
      <c r="J12" s="105"/>
      <c r="K12" s="107"/>
      <c r="L12" s="107"/>
      <c r="M12" s="105"/>
      <c r="N12" s="105"/>
      <c r="O12" s="105"/>
      <c r="P12" s="105"/>
      <c r="Q12" s="105"/>
      <c r="R12" s="105"/>
    </row>
    <row r="13" spans="1:18" x14ac:dyDescent="0.25">
      <c r="A13" s="250"/>
      <c r="B13" s="250"/>
      <c r="C13" s="250"/>
      <c r="D13" s="250"/>
      <c r="E13" s="250"/>
      <c r="F13" s="250"/>
      <c r="G13" s="250"/>
      <c r="H13" s="250"/>
      <c r="I13" s="250"/>
      <c r="J13" s="105"/>
      <c r="K13" s="107"/>
      <c r="L13" s="107"/>
      <c r="M13" s="105"/>
      <c r="N13" s="105"/>
      <c r="O13" s="105"/>
      <c r="P13" s="105"/>
      <c r="Q13" s="105"/>
      <c r="R13" s="105"/>
    </row>
    <row r="14" spans="1:18" x14ac:dyDescent="0.25">
      <c r="A14" s="105"/>
      <c r="B14" s="105"/>
      <c r="C14" s="105"/>
      <c r="D14" s="105"/>
      <c r="E14" s="105"/>
      <c r="F14" s="114"/>
      <c r="G14" s="114"/>
      <c r="H14" s="105"/>
      <c r="I14" s="105"/>
      <c r="J14" s="105"/>
      <c r="K14" s="107"/>
      <c r="L14" s="107"/>
      <c r="M14" s="105"/>
      <c r="N14" s="105"/>
      <c r="O14" s="105"/>
      <c r="P14" s="105"/>
      <c r="Q14" s="105"/>
      <c r="R14" s="105"/>
    </row>
    <row r="15" spans="1:18" x14ac:dyDescent="0.25">
      <c r="A15" s="105"/>
      <c r="B15" s="105"/>
      <c r="C15" s="105"/>
      <c r="D15" s="105"/>
      <c r="E15" s="105"/>
      <c r="F15" s="115" t="s">
        <v>4</v>
      </c>
      <c r="G15" s="115" t="s">
        <v>4</v>
      </c>
      <c r="H15" s="105"/>
      <c r="I15" s="105"/>
      <c r="J15" s="105"/>
      <c r="K15" s="107"/>
      <c r="L15" s="107"/>
      <c r="M15" s="105"/>
      <c r="N15" s="105"/>
      <c r="O15" s="105"/>
      <c r="P15" s="105"/>
      <c r="Q15" s="105"/>
      <c r="R15" s="105"/>
    </row>
    <row r="16" spans="1:18" x14ac:dyDescent="0.25">
      <c r="A16" s="108" t="s">
        <v>220</v>
      </c>
      <c r="B16" s="108"/>
      <c r="C16" s="108"/>
      <c r="D16" s="108"/>
      <c r="E16" s="108"/>
      <c r="F16" s="116"/>
      <c r="G16" s="116">
        <f>'Audit Return Section 2'!D14</f>
        <v>1332502.2599999998</v>
      </c>
      <c r="H16" s="108"/>
      <c r="I16" s="108"/>
      <c r="J16" s="108"/>
      <c r="K16" s="109"/>
      <c r="L16" s="109"/>
      <c r="M16" s="108"/>
      <c r="N16" s="108"/>
      <c r="O16" s="108"/>
      <c r="P16" s="108"/>
      <c r="Q16" s="108"/>
      <c r="R16" s="108"/>
    </row>
    <row r="17" spans="1:18" x14ac:dyDescent="0.25">
      <c r="A17" s="105"/>
      <c r="B17" s="105"/>
      <c r="C17" s="105"/>
      <c r="D17" s="105"/>
      <c r="E17" s="105"/>
      <c r="F17" s="117"/>
      <c r="G17" s="117"/>
      <c r="H17" s="105"/>
      <c r="I17" s="105"/>
      <c r="J17" s="105"/>
      <c r="K17" s="107"/>
      <c r="L17" s="107"/>
      <c r="M17" s="105"/>
      <c r="N17" s="105"/>
      <c r="O17" s="105"/>
      <c r="P17" s="105"/>
      <c r="Q17" s="105"/>
      <c r="R17" s="105"/>
    </row>
    <row r="18" spans="1:18" x14ac:dyDescent="0.25">
      <c r="A18" s="105" t="s">
        <v>221</v>
      </c>
      <c r="B18" s="108" t="s">
        <v>222</v>
      </c>
      <c r="C18" s="105"/>
      <c r="D18" s="105"/>
      <c r="E18" s="105"/>
      <c r="G18" s="117"/>
      <c r="H18" s="105"/>
      <c r="I18" s="105"/>
      <c r="J18" s="105"/>
      <c r="K18" s="107"/>
      <c r="L18" s="107"/>
      <c r="M18" s="105"/>
      <c r="N18" s="105"/>
      <c r="O18" s="105"/>
      <c r="P18" s="105"/>
      <c r="Q18" s="105"/>
      <c r="R18" s="105"/>
    </row>
    <row r="19" spans="1:18" x14ac:dyDescent="0.25">
      <c r="A19" s="105"/>
      <c r="B19" s="118" t="s">
        <v>223</v>
      </c>
      <c r="C19" s="118" t="s">
        <v>224</v>
      </c>
      <c r="D19" s="105"/>
      <c r="E19" s="105"/>
      <c r="F19" s="119">
        <v>-136787.93</v>
      </c>
      <c r="G19" s="117"/>
      <c r="H19" s="105"/>
      <c r="I19" s="105"/>
      <c r="J19" s="105"/>
      <c r="K19" s="120" t="s">
        <v>225</v>
      </c>
      <c r="L19" s="120">
        <v>92900</v>
      </c>
      <c r="M19" s="105"/>
      <c r="O19" s="105"/>
      <c r="P19" s="105"/>
      <c r="Q19" s="105"/>
      <c r="R19" s="105"/>
    </row>
    <row r="20" spans="1:18" x14ac:dyDescent="0.25">
      <c r="A20" s="105"/>
      <c r="B20" s="121" t="s">
        <v>226</v>
      </c>
      <c r="C20" t="s">
        <v>227</v>
      </c>
      <c r="D20" s="105"/>
      <c r="E20" s="105"/>
      <c r="F20" s="119">
        <f>-'Final Accounts - Balance Sheet'!I2</f>
        <v>-16984.27</v>
      </c>
      <c r="G20" s="122"/>
      <c r="H20" s="121"/>
      <c r="I20" s="121"/>
      <c r="J20" s="121"/>
      <c r="K20" s="120" t="s">
        <v>225</v>
      </c>
      <c r="L20" s="120">
        <v>92500</v>
      </c>
      <c r="M20" s="121" t="s">
        <v>228</v>
      </c>
      <c r="N20" s="119"/>
      <c r="O20" s="105"/>
      <c r="P20" s="105"/>
      <c r="Q20" s="105"/>
      <c r="R20" s="105"/>
    </row>
    <row r="21" spans="1:18" x14ac:dyDescent="0.25">
      <c r="A21" s="105"/>
      <c r="D21" s="105"/>
      <c r="E21" s="105"/>
      <c r="F21" s="119"/>
      <c r="G21" s="122"/>
      <c r="H21" s="121"/>
      <c r="I21" s="121"/>
      <c r="J21" s="121"/>
      <c r="K21" s="120"/>
      <c r="L21" s="120"/>
      <c r="M21" s="121"/>
      <c r="N21" s="119"/>
      <c r="O21" s="105"/>
      <c r="P21" s="105"/>
      <c r="Q21" s="105"/>
      <c r="R21" s="105"/>
    </row>
    <row r="22" spans="1:18" x14ac:dyDescent="0.25">
      <c r="A22" s="105"/>
      <c r="B22" s="121"/>
      <c r="D22" s="105"/>
      <c r="E22" s="105"/>
      <c r="F22" s="119"/>
      <c r="G22" s="122"/>
      <c r="H22" s="121"/>
      <c r="I22" s="121"/>
      <c r="J22" s="121"/>
      <c r="K22" s="120"/>
      <c r="L22" s="120"/>
      <c r="M22" s="121"/>
      <c r="N22" s="119"/>
      <c r="O22" s="105"/>
      <c r="P22" s="105"/>
      <c r="Q22" s="105"/>
      <c r="R22" s="105"/>
    </row>
    <row r="23" spans="1:18" x14ac:dyDescent="0.25">
      <c r="A23" s="105"/>
      <c r="C23" s="123"/>
      <c r="D23" s="105"/>
      <c r="E23" s="105"/>
      <c r="F23" s="119"/>
      <c r="G23" s="122"/>
      <c r="H23" s="121"/>
      <c r="I23" s="121"/>
      <c r="J23" s="121"/>
      <c r="K23" s="120"/>
      <c r="L23" s="120"/>
      <c r="M23" s="121"/>
      <c r="N23" s="105"/>
      <c r="O23" s="105"/>
      <c r="P23" s="105"/>
      <c r="Q23" s="105"/>
      <c r="R23" s="105"/>
    </row>
    <row r="24" spans="1:18" x14ac:dyDescent="0.25">
      <c r="A24" s="105"/>
      <c r="C24" s="118"/>
      <c r="D24" s="105"/>
      <c r="E24" s="105"/>
      <c r="F24" s="119"/>
      <c r="G24" s="124"/>
      <c r="H24" s="121"/>
      <c r="I24" s="121"/>
      <c r="J24" s="121"/>
      <c r="K24" s="120"/>
      <c r="L24" s="120"/>
      <c r="M24" s="121"/>
      <c r="N24" s="105"/>
      <c r="O24" s="105"/>
      <c r="P24" s="105"/>
      <c r="Q24" s="105"/>
      <c r="R24" s="105"/>
    </row>
    <row r="25" spans="1:18" x14ac:dyDescent="0.25">
      <c r="A25" s="105"/>
      <c r="B25" s="105"/>
      <c r="C25" s="105"/>
      <c r="D25" s="105"/>
      <c r="E25" s="105"/>
      <c r="F25" s="125">
        <f>SUM(F19:F24)</f>
        <v>-153772.19999999998</v>
      </c>
      <c r="G25" s="117"/>
      <c r="H25" s="105"/>
      <c r="I25" s="105"/>
      <c r="J25" s="105"/>
      <c r="K25" s="107"/>
      <c r="L25" s="107"/>
      <c r="M25" s="105"/>
      <c r="N25" s="105"/>
      <c r="O25" s="105"/>
      <c r="P25" s="105"/>
      <c r="Q25" s="105"/>
      <c r="R25" s="105"/>
    </row>
    <row r="26" spans="1:18" x14ac:dyDescent="0.25">
      <c r="A26" s="105"/>
      <c r="B26" s="105"/>
      <c r="C26" s="105"/>
      <c r="D26" s="105"/>
      <c r="E26" s="105"/>
      <c r="F26" s="117"/>
      <c r="G26" s="126"/>
      <c r="H26" s="105"/>
      <c r="I26" s="105"/>
      <c r="J26" s="105"/>
      <c r="K26" s="107"/>
      <c r="L26" s="107"/>
      <c r="M26" s="105"/>
      <c r="N26" s="105"/>
      <c r="O26" s="105"/>
      <c r="P26" s="105"/>
      <c r="Q26" s="105"/>
      <c r="R26" s="105"/>
    </row>
    <row r="27" spans="1:18" x14ac:dyDescent="0.25">
      <c r="A27" s="105" t="s">
        <v>221</v>
      </c>
      <c r="B27" s="108" t="s">
        <v>229</v>
      </c>
      <c r="C27" s="105"/>
      <c r="D27" s="105"/>
      <c r="E27" s="105"/>
      <c r="F27" s="117"/>
      <c r="G27" s="126"/>
      <c r="H27" s="105"/>
      <c r="I27" s="105"/>
      <c r="J27" s="105"/>
      <c r="K27" s="107"/>
      <c r="L27" s="107"/>
      <c r="M27" s="105"/>
      <c r="N27" s="105"/>
      <c r="O27" s="105"/>
      <c r="P27" s="105"/>
      <c r="Q27" s="105"/>
      <c r="R27" s="105"/>
    </row>
    <row r="28" spans="1:18" x14ac:dyDescent="0.25">
      <c r="A28" s="105"/>
      <c r="B28" s="105" t="s">
        <v>230</v>
      </c>
      <c r="C28" s="105"/>
      <c r="D28" s="107"/>
      <c r="E28" s="105"/>
      <c r="F28" s="127"/>
      <c r="G28" s="127"/>
      <c r="H28" s="105"/>
      <c r="I28" s="105"/>
      <c r="J28" s="105"/>
      <c r="K28" s="107"/>
      <c r="L28" s="107"/>
      <c r="M28" s="105"/>
      <c r="N28" s="105"/>
      <c r="O28" s="105"/>
      <c r="P28" s="105"/>
      <c r="Q28" s="105"/>
      <c r="R28" s="105"/>
    </row>
    <row r="29" spans="1:18" x14ac:dyDescent="0.25">
      <c r="A29" s="105"/>
      <c r="B29" s="105"/>
      <c r="C29" s="105"/>
      <c r="D29" s="107"/>
      <c r="E29" s="105"/>
      <c r="F29" s="128"/>
      <c r="G29" s="127"/>
      <c r="H29" s="105"/>
      <c r="I29" s="105"/>
      <c r="J29" s="105"/>
      <c r="K29" s="107"/>
      <c r="L29" s="107"/>
      <c r="M29" s="105"/>
      <c r="N29" s="105"/>
      <c r="O29" s="105"/>
      <c r="P29" s="105"/>
      <c r="Q29" s="105"/>
      <c r="R29" s="105"/>
    </row>
    <row r="30" spans="1:18" x14ac:dyDescent="0.25">
      <c r="A30" s="105"/>
      <c r="B30" s="105"/>
      <c r="C30" s="105"/>
      <c r="D30" s="105"/>
      <c r="E30" s="105"/>
      <c r="F30" s="125">
        <f>SUM(F29:F29)</f>
        <v>0</v>
      </c>
      <c r="G30" s="117"/>
      <c r="H30" s="105"/>
      <c r="I30" s="105"/>
      <c r="J30" s="105"/>
      <c r="K30" s="107"/>
      <c r="L30" s="107"/>
      <c r="M30" s="105"/>
      <c r="N30" s="105"/>
      <c r="O30" s="105"/>
      <c r="P30" s="105"/>
      <c r="Q30" s="105"/>
      <c r="R30" s="105"/>
    </row>
    <row r="31" spans="1:18" x14ac:dyDescent="0.25">
      <c r="A31" s="108" t="s">
        <v>231</v>
      </c>
      <c r="B31" s="105"/>
      <c r="C31" s="105"/>
      <c r="D31" s="105"/>
      <c r="E31" s="105"/>
      <c r="F31" s="117"/>
      <c r="G31" s="125">
        <f>F30+F25</f>
        <v>-153772.19999999998</v>
      </c>
      <c r="H31" s="105"/>
      <c r="I31" s="105"/>
      <c r="J31" s="105"/>
      <c r="K31" s="107"/>
      <c r="L31" s="107"/>
      <c r="M31" s="105"/>
      <c r="N31" s="105"/>
      <c r="O31" s="105"/>
      <c r="P31" s="105"/>
      <c r="Q31" s="105"/>
      <c r="R31" s="105"/>
    </row>
    <row r="32" spans="1:18" x14ac:dyDescent="0.25">
      <c r="A32" s="105"/>
      <c r="B32" s="105"/>
      <c r="C32" s="105"/>
      <c r="D32" s="105"/>
      <c r="E32" s="105"/>
      <c r="F32" s="117"/>
      <c r="G32" s="126"/>
      <c r="H32" s="105"/>
      <c r="I32" s="105"/>
      <c r="J32" s="105"/>
      <c r="K32" s="107"/>
      <c r="L32" s="107"/>
      <c r="M32" s="105"/>
      <c r="N32" s="105"/>
      <c r="O32" s="105"/>
      <c r="P32" s="105"/>
      <c r="Q32" s="105"/>
      <c r="R32" s="105"/>
    </row>
    <row r="33" spans="1:26" x14ac:dyDescent="0.25">
      <c r="A33" s="105" t="s">
        <v>232</v>
      </c>
      <c r="B33" s="248" t="s">
        <v>233</v>
      </c>
      <c r="C33" s="248"/>
      <c r="D33" s="248"/>
      <c r="E33" s="248"/>
      <c r="F33" s="251"/>
      <c r="G33" s="253"/>
      <c r="H33" s="105"/>
      <c r="I33" s="105"/>
      <c r="J33" s="105"/>
      <c r="K33" s="107"/>
      <c r="L33" s="107"/>
      <c r="M33" s="105"/>
      <c r="N33" s="105"/>
      <c r="O33" s="105"/>
      <c r="P33" s="105"/>
      <c r="Q33" s="105"/>
      <c r="R33" s="105"/>
    </row>
    <row r="34" spans="1:26" x14ac:dyDescent="0.25">
      <c r="A34" s="105"/>
      <c r="B34" s="248"/>
      <c r="C34" s="248"/>
      <c r="D34" s="248"/>
      <c r="E34" s="248"/>
      <c r="F34" s="252"/>
      <c r="G34" s="254"/>
      <c r="H34" s="105"/>
      <c r="I34" s="105"/>
      <c r="J34" s="105"/>
      <c r="K34" s="107"/>
      <c r="L34" s="107"/>
      <c r="M34" s="105"/>
      <c r="N34" s="105"/>
      <c r="O34" s="105"/>
      <c r="P34" s="105"/>
      <c r="Q34" s="105"/>
      <c r="R34" s="105"/>
    </row>
    <row r="35" spans="1:26" x14ac:dyDescent="0.25">
      <c r="A35" s="105">
        <v>1</v>
      </c>
      <c r="B35" s="129" t="s">
        <v>234</v>
      </c>
      <c r="C35" s="129" t="s">
        <v>235</v>
      </c>
      <c r="D35" s="75"/>
      <c r="E35" s="70"/>
      <c r="F35" s="119">
        <v>4250</v>
      </c>
      <c r="G35" s="122"/>
      <c r="J35" s="121"/>
      <c r="K35" s="5">
        <v>21410</v>
      </c>
      <c r="L35" s="5" t="s">
        <v>185</v>
      </c>
      <c r="M35" s="121"/>
      <c r="N35" s="130" t="s">
        <v>66</v>
      </c>
      <c r="O35" s="105"/>
      <c r="P35" s="131">
        <f>F36+F42+F43+F44+F45+F46+F47+F48+F49</f>
        <v>825.39</v>
      </c>
      <c r="Q35" s="105"/>
      <c r="R35" s="105"/>
    </row>
    <row r="36" spans="1:26" x14ac:dyDescent="0.25">
      <c r="A36" s="105">
        <v>2</v>
      </c>
      <c r="B36" s="129" t="s">
        <v>236</v>
      </c>
      <c r="C36" s="129" t="s">
        <v>237</v>
      </c>
      <c r="D36" s="75"/>
      <c r="E36" s="70"/>
      <c r="F36" s="119">
        <v>38.69</v>
      </c>
      <c r="G36" s="122"/>
      <c r="J36" s="121"/>
      <c r="K36" s="5">
        <v>23700</v>
      </c>
      <c r="L36" s="5" t="s">
        <v>238</v>
      </c>
      <c r="M36" s="121" t="s">
        <v>239</v>
      </c>
      <c r="N36" t="s">
        <v>25</v>
      </c>
      <c r="O36" s="105"/>
      <c r="P36" s="105"/>
      <c r="Q36" s="105"/>
      <c r="R36" s="105"/>
    </row>
    <row r="37" spans="1:26" x14ac:dyDescent="0.25">
      <c r="A37" s="105">
        <v>3</v>
      </c>
      <c r="B37" s="129" t="s">
        <v>240</v>
      </c>
      <c r="C37" s="129" t="s">
        <v>241</v>
      </c>
      <c r="D37" s="75"/>
      <c r="E37" s="70"/>
      <c r="F37" s="119">
        <v>501225.17</v>
      </c>
      <c r="G37" s="122"/>
      <c r="J37" s="121"/>
      <c r="K37" s="5">
        <v>44075</v>
      </c>
      <c r="L37" s="5" t="s">
        <v>242</v>
      </c>
      <c r="M37" s="121"/>
      <c r="N37" s="132" t="s">
        <v>29</v>
      </c>
      <c r="O37" s="105"/>
      <c r="P37" s="131">
        <f>F35+F38+F41+F61+F67+F68</f>
        <v>7263.7599999999993</v>
      </c>
      <c r="Q37" s="105"/>
      <c r="R37" s="105"/>
    </row>
    <row r="38" spans="1:26" x14ac:dyDescent="0.25">
      <c r="A38" s="105">
        <v>4</v>
      </c>
      <c r="B38" s="129" t="s">
        <v>243</v>
      </c>
      <c r="C38" s="129" t="s">
        <v>244</v>
      </c>
      <c r="D38" s="129"/>
      <c r="E38" s="129"/>
      <c r="F38" s="133">
        <v>467</v>
      </c>
      <c r="G38" s="122"/>
      <c r="H38" s="121"/>
      <c r="I38" s="121"/>
      <c r="J38" s="121"/>
      <c r="K38" s="5">
        <v>21036</v>
      </c>
      <c r="L38" s="5" t="s">
        <v>185</v>
      </c>
      <c r="M38" s="121" t="s">
        <v>245</v>
      </c>
      <c r="N38" s="134" t="s">
        <v>8</v>
      </c>
      <c r="O38" s="135"/>
      <c r="P38" s="136">
        <f>F62</f>
        <v>14605.99</v>
      </c>
      <c r="Q38" s="137"/>
      <c r="R38" s="105"/>
      <c r="S38" s="138"/>
      <c r="T38" s="135"/>
      <c r="U38" s="137"/>
      <c r="V38" s="105"/>
      <c r="W38" s="135"/>
      <c r="X38" s="135"/>
      <c r="Y38" s="137"/>
      <c r="Z38" s="105"/>
    </row>
    <row r="39" spans="1:26" x14ac:dyDescent="0.25">
      <c r="A39" s="105">
        <v>5</v>
      </c>
      <c r="B39" s="129" t="s">
        <v>246</v>
      </c>
      <c r="C39" s="129" t="s">
        <v>247</v>
      </c>
      <c r="D39" s="75"/>
      <c r="E39" s="70"/>
      <c r="F39" s="133">
        <v>5750</v>
      </c>
      <c r="G39" s="122"/>
      <c r="H39" s="121"/>
      <c r="I39" s="121"/>
      <c r="J39" s="121"/>
      <c r="K39" s="5">
        <v>44077</v>
      </c>
      <c r="L39" s="5" t="s">
        <v>201</v>
      </c>
      <c r="M39" s="121" t="s">
        <v>245</v>
      </c>
      <c r="N39" s="139" t="s">
        <v>31</v>
      </c>
      <c r="O39" s="138"/>
      <c r="P39" s="131">
        <f>F37+F39+F40+F50+F51+F52+F53+F54+F55+F56+F57+F58+F59+F60</f>
        <v>554318.58000000007</v>
      </c>
      <c r="Q39" s="137"/>
      <c r="R39" s="105"/>
      <c r="S39" s="135"/>
      <c r="T39" s="135"/>
      <c r="U39" s="137"/>
      <c r="V39" s="105"/>
      <c r="W39" s="138"/>
      <c r="X39" s="135"/>
      <c r="Y39" s="137"/>
      <c r="Z39" s="105"/>
    </row>
    <row r="40" spans="1:26" x14ac:dyDescent="0.25">
      <c r="A40" s="105">
        <v>6</v>
      </c>
      <c r="B40" s="129" t="s">
        <v>248</v>
      </c>
      <c r="C40" s="129" t="s">
        <v>249</v>
      </c>
      <c r="D40" s="75"/>
      <c r="E40" s="70"/>
      <c r="F40" s="119">
        <v>10481.34</v>
      </c>
      <c r="G40" s="122"/>
      <c r="H40" s="121"/>
      <c r="I40" s="121"/>
      <c r="J40" s="121"/>
      <c r="K40" s="5">
        <v>44075</v>
      </c>
      <c r="L40" s="5" t="s">
        <v>201</v>
      </c>
      <c r="M40" s="121"/>
      <c r="N40" s="140" t="s">
        <v>32</v>
      </c>
      <c r="O40" s="135"/>
      <c r="P40" s="136">
        <f>F63+F70</f>
        <v>239526.07</v>
      </c>
      <c r="Q40" s="137"/>
      <c r="R40" s="105"/>
      <c r="S40" s="135"/>
      <c r="T40" s="135"/>
      <c r="U40" s="137"/>
      <c r="W40" s="138"/>
      <c r="X40" s="135"/>
      <c r="Y40" s="137"/>
    </row>
    <row r="41" spans="1:26" x14ac:dyDescent="0.25">
      <c r="A41" s="105">
        <v>7</v>
      </c>
      <c r="B41" s="129" t="s">
        <v>250</v>
      </c>
      <c r="C41" s="129" t="s">
        <v>251</v>
      </c>
      <c r="D41" s="75"/>
      <c r="E41" s="70"/>
      <c r="F41" s="133">
        <v>725</v>
      </c>
      <c r="G41" s="122"/>
      <c r="H41" s="121"/>
      <c r="I41" s="121"/>
      <c r="K41" s="5">
        <v>21012</v>
      </c>
      <c r="L41" s="5" t="s">
        <v>185</v>
      </c>
      <c r="M41" s="121"/>
      <c r="N41" s="17" t="s">
        <v>28</v>
      </c>
      <c r="Q41" s="137"/>
      <c r="R41" s="108"/>
      <c r="S41" s="141"/>
      <c r="T41" s="141"/>
      <c r="U41" s="142"/>
      <c r="V41" s="6"/>
      <c r="W41" s="143"/>
      <c r="X41" s="143"/>
      <c r="Y41" s="142"/>
    </row>
    <row r="42" spans="1:26" x14ac:dyDescent="0.25">
      <c r="A42" s="105">
        <v>8</v>
      </c>
      <c r="B42" s="129" t="s">
        <v>252</v>
      </c>
      <c r="C42" s="129" t="s">
        <v>253</v>
      </c>
      <c r="D42" s="75"/>
      <c r="E42" s="70"/>
      <c r="F42" s="119">
        <v>19</v>
      </c>
      <c r="G42" s="122"/>
      <c r="H42" s="121"/>
      <c r="I42" s="121"/>
      <c r="J42" s="121"/>
      <c r="K42" s="5">
        <v>48020</v>
      </c>
      <c r="L42" s="5" t="s">
        <v>254</v>
      </c>
      <c r="M42" s="121" t="s">
        <v>255</v>
      </c>
      <c r="N42" s="144" t="s">
        <v>67</v>
      </c>
      <c r="O42" s="145"/>
      <c r="P42" s="131">
        <f>F64+F65+F66</f>
        <v>42476.03</v>
      </c>
      <c r="Q42" s="137"/>
      <c r="R42" s="105"/>
      <c r="W42" s="145"/>
      <c r="X42" s="145"/>
      <c r="Y42" s="137"/>
    </row>
    <row r="43" spans="1:26" x14ac:dyDescent="0.25">
      <c r="A43" s="105">
        <v>9</v>
      </c>
      <c r="B43" s="129" t="s">
        <v>252</v>
      </c>
      <c r="C43" s="129" t="s">
        <v>253</v>
      </c>
      <c r="D43" s="75"/>
      <c r="E43" s="70"/>
      <c r="F43" s="119">
        <v>274.14</v>
      </c>
      <c r="G43" s="122"/>
      <c r="H43" s="121"/>
      <c r="I43" s="121"/>
      <c r="J43" s="121"/>
      <c r="K43" s="5">
        <v>43031</v>
      </c>
      <c r="L43" s="5" t="s">
        <v>254</v>
      </c>
      <c r="M43" s="121"/>
      <c r="N43" s="105" t="s">
        <v>256</v>
      </c>
      <c r="O43" s="105"/>
      <c r="P43" s="136">
        <f>F69</f>
        <v>31771.94</v>
      </c>
      <c r="Q43" s="105"/>
      <c r="R43" s="105"/>
    </row>
    <row r="44" spans="1:26" x14ac:dyDescent="0.25">
      <c r="A44" s="105">
        <v>10</v>
      </c>
      <c r="B44" s="129" t="s">
        <v>252</v>
      </c>
      <c r="C44" s="129" t="s">
        <v>253</v>
      </c>
      <c r="D44" s="75"/>
      <c r="E44" s="70"/>
      <c r="F44" s="119">
        <v>88.38</v>
      </c>
      <c r="G44" s="122"/>
      <c r="H44" s="121"/>
      <c r="I44" s="121"/>
      <c r="J44" s="121"/>
      <c r="K44" s="5">
        <v>43014</v>
      </c>
      <c r="L44" s="5" t="s">
        <v>254</v>
      </c>
      <c r="M44" s="121" t="s">
        <v>257</v>
      </c>
      <c r="N44" s="105"/>
      <c r="O44" s="105"/>
      <c r="P44" s="131">
        <f>SUM(P35:P43)</f>
        <v>890787.76</v>
      </c>
      <c r="Q44" s="131">
        <f>F71-P44</f>
        <v>0</v>
      </c>
      <c r="R44" s="105"/>
    </row>
    <row r="45" spans="1:26" x14ac:dyDescent="0.25">
      <c r="A45" s="105">
        <v>11</v>
      </c>
      <c r="B45" s="129" t="s">
        <v>252</v>
      </c>
      <c r="C45" s="129" t="s">
        <v>253</v>
      </c>
      <c r="D45" s="75"/>
      <c r="E45" s="70"/>
      <c r="F45" s="119">
        <v>10</v>
      </c>
      <c r="G45" s="122"/>
      <c r="H45" s="121"/>
      <c r="I45" s="121"/>
      <c r="J45" s="121"/>
      <c r="K45" s="5">
        <v>45030</v>
      </c>
      <c r="L45" s="5" t="s">
        <v>254</v>
      </c>
      <c r="M45" s="121" t="s">
        <v>258</v>
      </c>
      <c r="N45" s="105"/>
      <c r="O45" s="105"/>
      <c r="P45" s="105"/>
      <c r="Q45" s="105"/>
      <c r="R45" s="105"/>
    </row>
    <row r="46" spans="1:26" x14ac:dyDescent="0.25">
      <c r="A46" s="105">
        <v>12</v>
      </c>
      <c r="B46" s="129" t="s">
        <v>252</v>
      </c>
      <c r="C46" s="146" t="s">
        <v>259</v>
      </c>
      <c r="D46" s="75"/>
      <c r="E46" s="70"/>
      <c r="F46" s="119">
        <v>19</v>
      </c>
      <c r="G46" s="122"/>
      <c r="H46" s="121"/>
      <c r="I46" s="121"/>
      <c r="J46" s="121"/>
      <c r="K46" s="5">
        <v>48020</v>
      </c>
      <c r="L46" s="5" t="s">
        <v>254</v>
      </c>
      <c r="M46" s="121"/>
      <c r="N46" s="105"/>
      <c r="O46" s="105"/>
      <c r="P46" s="105"/>
      <c r="Q46" s="105"/>
      <c r="R46" s="105"/>
    </row>
    <row r="47" spans="1:26" x14ac:dyDescent="0.25">
      <c r="A47" s="105">
        <v>13</v>
      </c>
      <c r="B47" s="129" t="s">
        <v>252</v>
      </c>
      <c r="C47" s="146" t="s">
        <v>259</v>
      </c>
      <c r="D47" s="75"/>
      <c r="E47" s="70"/>
      <c r="F47" s="119">
        <v>92.65</v>
      </c>
      <c r="G47" s="122"/>
      <c r="H47" s="121"/>
      <c r="I47" s="121"/>
      <c r="J47" s="121"/>
      <c r="K47" s="5">
        <v>43031</v>
      </c>
      <c r="L47" s="5" t="s">
        <v>254</v>
      </c>
      <c r="M47" s="121"/>
      <c r="N47" s="105"/>
      <c r="O47" s="105"/>
      <c r="P47" s="105"/>
      <c r="R47" s="105"/>
    </row>
    <row r="48" spans="1:26" x14ac:dyDescent="0.25">
      <c r="A48" s="105">
        <v>14</v>
      </c>
      <c r="B48" s="129" t="s">
        <v>252</v>
      </c>
      <c r="C48" s="146" t="s">
        <v>259</v>
      </c>
      <c r="D48" s="75"/>
      <c r="E48" s="70"/>
      <c r="F48" s="119">
        <v>273.52999999999997</v>
      </c>
      <c r="G48" s="122"/>
      <c r="H48" s="121"/>
      <c r="I48" s="121"/>
      <c r="J48" s="121"/>
      <c r="K48" s="5">
        <v>43014</v>
      </c>
      <c r="L48" s="5" t="s">
        <v>254</v>
      </c>
      <c r="M48" s="121"/>
      <c r="O48" s="105"/>
      <c r="P48" s="105"/>
      <c r="Q48" s="105"/>
      <c r="R48" s="105"/>
    </row>
    <row r="49" spans="1:20" x14ac:dyDescent="0.25">
      <c r="A49" s="105">
        <v>15</v>
      </c>
      <c r="B49" s="129" t="s">
        <v>252</v>
      </c>
      <c r="C49" s="146" t="s">
        <v>259</v>
      </c>
      <c r="D49" s="75"/>
      <c r="E49" s="70"/>
      <c r="F49" s="119">
        <v>10</v>
      </c>
      <c r="G49" s="122"/>
      <c r="H49" s="121"/>
      <c r="I49" s="121"/>
      <c r="J49" s="121"/>
      <c r="K49" s="5">
        <v>45030</v>
      </c>
      <c r="L49" s="5" t="s">
        <v>254</v>
      </c>
      <c r="M49" s="121"/>
      <c r="N49" s="105"/>
      <c r="O49" s="105"/>
      <c r="P49" s="105"/>
      <c r="Q49" s="105"/>
      <c r="R49" s="105"/>
    </row>
    <row r="50" spans="1:20" x14ac:dyDescent="0.25">
      <c r="A50" s="105">
        <v>16</v>
      </c>
      <c r="B50" s="129" t="s">
        <v>246</v>
      </c>
      <c r="C50" s="129" t="s">
        <v>260</v>
      </c>
      <c r="D50" s="75"/>
      <c r="E50" s="70"/>
      <c r="F50" s="133">
        <v>748</v>
      </c>
      <c r="G50" s="122"/>
      <c r="H50" s="121"/>
      <c r="I50" s="121"/>
      <c r="J50" s="121"/>
      <c r="K50" s="5">
        <v>44075</v>
      </c>
      <c r="L50" s="5" t="s">
        <v>261</v>
      </c>
      <c r="M50" s="121"/>
      <c r="O50" s="105"/>
      <c r="P50" s="105"/>
      <c r="Q50" s="105"/>
      <c r="R50" s="105"/>
      <c r="T50" s="23"/>
    </row>
    <row r="51" spans="1:20" x14ac:dyDescent="0.25">
      <c r="A51" s="105">
        <v>17</v>
      </c>
      <c r="B51" s="129" t="s">
        <v>262</v>
      </c>
      <c r="C51" s="129" t="s">
        <v>263</v>
      </c>
      <c r="D51" s="75"/>
      <c r="E51" s="70"/>
      <c r="F51" s="133">
        <v>16195.18</v>
      </c>
      <c r="G51" s="122"/>
      <c r="H51" s="121"/>
      <c r="I51" s="121"/>
      <c r="J51" s="121"/>
      <c r="K51" s="5">
        <v>44075</v>
      </c>
      <c r="L51" s="5" t="s">
        <v>242</v>
      </c>
      <c r="M51" s="121"/>
      <c r="N51" s="105"/>
      <c r="O51" s="105"/>
      <c r="P51" s="105"/>
      <c r="Q51" s="105"/>
      <c r="R51" s="105"/>
      <c r="T51" s="23"/>
    </row>
    <row r="52" spans="1:20" x14ac:dyDescent="0.25">
      <c r="A52" s="105">
        <v>18</v>
      </c>
      <c r="B52" s="147" t="s">
        <v>264</v>
      </c>
      <c r="C52" s="70" t="s">
        <v>265</v>
      </c>
      <c r="D52" s="75"/>
      <c r="E52" s="70"/>
      <c r="F52" s="133">
        <v>3508</v>
      </c>
      <c r="G52" s="122"/>
      <c r="H52" s="121"/>
      <c r="I52" s="121"/>
      <c r="J52" s="121"/>
      <c r="K52" s="5">
        <v>44075</v>
      </c>
      <c r="L52" s="5" t="s">
        <v>242</v>
      </c>
      <c r="M52" s="121"/>
      <c r="O52" s="105"/>
      <c r="P52" s="105"/>
      <c r="Q52" s="105"/>
      <c r="R52" s="105"/>
    </row>
    <row r="53" spans="1:20" x14ac:dyDescent="0.25">
      <c r="A53" s="105">
        <v>19</v>
      </c>
      <c r="B53" s="147" t="s">
        <v>266</v>
      </c>
      <c r="C53" s="70" t="s">
        <v>267</v>
      </c>
      <c r="D53" s="75"/>
      <c r="E53" s="70"/>
      <c r="F53" s="133">
        <v>797.15</v>
      </c>
      <c r="G53" s="122"/>
      <c r="H53" s="121"/>
      <c r="I53" s="121"/>
      <c r="J53" s="121"/>
      <c r="K53" s="5">
        <v>44075</v>
      </c>
      <c r="L53" s="5" t="s">
        <v>242</v>
      </c>
      <c r="M53" s="121"/>
      <c r="N53" s="105"/>
      <c r="O53" s="105"/>
      <c r="P53" s="105"/>
      <c r="Q53" s="105"/>
      <c r="R53" s="105"/>
    </row>
    <row r="54" spans="1:20" x14ac:dyDescent="0.25">
      <c r="A54" s="105">
        <v>20</v>
      </c>
      <c r="B54" s="147" t="s">
        <v>266</v>
      </c>
      <c r="C54" s="70" t="s">
        <v>268</v>
      </c>
      <c r="D54" s="75"/>
      <c r="E54" s="70"/>
      <c r="F54" s="133">
        <v>797.15</v>
      </c>
      <c r="G54" s="122"/>
      <c r="H54" s="121"/>
      <c r="I54" s="121"/>
      <c r="J54" s="121"/>
      <c r="K54" s="5">
        <v>44075</v>
      </c>
      <c r="L54" s="5" t="s">
        <v>242</v>
      </c>
      <c r="M54" s="121"/>
      <c r="N54" s="105"/>
      <c r="O54" s="105"/>
      <c r="P54" s="105"/>
      <c r="Q54" s="105"/>
      <c r="R54" s="105"/>
    </row>
    <row r="55" spans="1:20" x14ac:dyDescent="0.25">
      <c r="A55" s="105">
        <v>21</v>
      </c>
      <c r="B55" s="129" t="s">
        <v>269</v>
      </c>
      <c r="C55" s="129" t="s">
        <v>270</v>
      </c>
      <c r="D55" s="75"/>
      <c r="E55" s="70"/>
      <c r="F55" s="148">
        <v>4556.59</v>
      </c>
      <c r="G55" s="122"/>
      <c r="H55" s="121"/>
      <c r="I55" s="121"/>
      <c r="J55" s="121"/>
      <c r="K55" s="5">
        <v>44074</v>
      </c>
      <c r="L55" s="5" t="s">
        <v>242</v>
      </c>
      <c r="N55" s="105"/>
      <c r="O55" s="105"/>
      <c r="P55" s="105"/>
      <c r="Q55" s="105"/>
      <c r="R55" s="105"/>
    </row>
    <row r="56" spans="1:20" x14ac:dyDescent="0.25">
      <c r="A56" s="105">
        <v>22</v>
      </c>
      <c r="B56" s="129" t="s">
        <v>271</v>
      </c>
      <c r="C56" s="129" t="s">
        <v>272</v>
      </c>
      <c r="D56" s="75"/>
      <c r="E56" s="70"/>
      <c r="F56" s="119">
        <v>500</v>
      </c>
      <c r="G56" s="122"/>
      <c r="H56" s="121"/>
      <c r="I56" s="121"/>
      <c r="J56" s="121"/>
      <c r="K56" s="5">
        <v>44075</v>
      </c>
      <c r="L56" s="5" t="s">
        <v>242</v>
      </c>
      <c r="M56" s="121"/>
      <c r="N56" s="105"/>
      <c r="O56" s="105"/>
      <c r="P56" s="105"/>
      <c r="Q56" s="105"/>
      <c r="R56" s="105"/>
    </row>
    <row r="57" spans="1:20" x14ac:dyDescent="0.25">
      <c r="A57" s="105">
        <v>23</v>
      </c>
      <c r="B57" s="129" t="s">
        <v>246</v>
      </c>
      <c r="C57" s="70" t="s">
        <v>273</v>
      </c>
      <c r="D57" s="75"/>
      <c r="E57" s="70"/>
      <c r="F57" s="133">
        <v>2657</v>
      </c>
      <c r="G57" s="122"/>
      <c r="H57" s="121"/>
      <c r="I57" s="121"/>
      <c r="J57" s="121"/>
      <c r="K57" s="5">
        <v>44075</v>
      </c>
      <c r="L57" s="5" t="s">
        <v>201</v>
      </c>
      <c r="M57" s="121"/>
      <c r="N57" s="105"/>
      <c r="O57" s="105"/>
      <c r="P57" s="105"/>
      <c r="Q57" s="105"/>
      <c r="R57" s="105"/>
    </row>
    <row r="58" spans="1:20" x14ac:dyDescent="0.25">
      <c r="A58" s="105">
        <v>24</v>
      </c>
      <c r="B58" s="129" t="s">
        <v>246</v>
      </c>
      <c r="C58" s="70" t="s">
        <v>274</v>
      </c>
      <c r="D58" s="75"/>
      <c r="E58" s="70"/>
      <c r="F58" s="133">
        <v>2657</v>
      </c>
      <c r="G58" s="122"/>
      <c r="H58" s="121"/>
      <c r="I58" s="121"/>
      <c r="J58" s="121"/>
      <c r="K58" s="5">
        <v>44075</v>
      </c>
      <c r="L58" s="5" t="s">
        <v>201</v>
      </c>
      <c r="M58" s="121"/>
      <c r="N58" s="105"/>
      <c r="O58" s="105"/>
      <c r="P58" s="105"/>
      <c r="Q58" s="105"/>
      <c r="R58" s="105"/>
    </row>
    <row r="59" spans="1:20" x14ac:dyDescent="0.25">
      <c r="A59" s="105">
        <v>25</v>
      </c>
      <c r="B59" s="129" t="s">
        <v>275</v>
      </c>
      <c r="C59" s="129" t="s">
        <v>276</v>
      </c>
      <c r="D59" s="75"/>
      <c r="E59" s="70"/>
      <c r="F59" s="133">
        <v>2223</v>
      </c>
      <c r="G59" s="122"/>
      <c r="H59" s="121"/>
      <c r="I59" s="121"/>
      <c r="J59" s="121"/>
      <c r="K59" s="5">
        <v>44075</v>
      </c>
      <c r="L59" s="5" t="s">
        <v>201</v>
      </c>
      <c r="M59" s="121"/>
      <c r="N59" s="119"/>
      <c r="O59" s="105"/>
      <c r="P59" s="105"/>
      <c r="Q59" s="105"/>
      <c r="R59" s="105"/>
    </row>
    <row r="60" spans="1:20" x14ac:dyDescent="0.25">
      <c r="A60" s="105">
        <v>26</v>
      </c>
      <c r="B60" s="129" t="s">
        <v>275</v>
      </c>
      <c r="C60" s="70" t="s">
        <v>277</v>
      </c>
      <c r="D60" s="75"/>
      <c r="E60" s="70"/>
      <c r="F60" s="133">
        <v>2223</v>
      </c>
      <c r="G60" s="122"/>
      <c r="H60" s="121"/>
      <c r="I60" s="121"/>
      <c r="J60" s="121"/>
      <c r="K60" s="5">
        <v>44075</v>
      </c>
      <c r="L60" s="5" t="s">
        <v>201</v>
      </c>
      <c r="M60" s="121"/>
      <c r="N60" s="119"/>
      <c r="O60" s="105"/>
      <c r="P60" s="105"/>
      <c r="Q60" s="105"/>
      <c r="R60" s="105"/>
    </row>
    <row r="61" spans="1:20" x14ac:dyDescent="0.25">
      <c r="A61" s="105">
        <v>27</v>
      </c>
      <c r="B61" s="129" t="s">
        <v>278</v>
      </c>
      <c r="C61" s="129" t="s">
        <v>279</v>
      </c>
      <c r="D61" s="75"/>
      <c r="E61" s="70"/>
      <c r="F61" s="133">
        <v>681.56</v>
      </c>
      <c r="G61" s="122"/>
      <c r="H61" s="121"/>
      <c r="I61" s="121"/>
      <c r="J61" s="121"/>
      <c r="K61" s="5">
        <v>41010</v>
      </c>
      <c r="L61" s="5" t="s">
        <v>185</v>
      </c>
      <c r="M61" s="121"/>
      <c r="N61" s="119"/>
      <c r="O61" s="105"/>
      <c r="P61" s="105"/>
      <c r="Q61" s="105"/>
      <c r="R61" s="105"/>
    </row>
    <row r="62" spans="1:20" x14ac:dyDescent="0.25">
      <c r="A62" s="105">
        <v>28</v>
      </c>
      <c r="B62" s="146" t="s">
        <v>252</v>
      </c>
      <c r="C62" s="149" t="s">
        <v>280</v>
      </c>
      <c r="D62" s="75"/>
      <c r="E62" s="70"/>
      <c r="F62" s="119">
        <v>14605.99</v>
      </c>
      <c r="G62" s="122"/>
      <c r="H62" s="121"/>
      <c r="I62" s="121"/>
      <c r="J62" s="121"/>
      <c r="K62" s="5">
        <v>53040</v>
      </c>
      <c r="M62" s="17"/>
      <c r="N62" s="150"/>
      <c r="O62" s="105"/>
      <c r="P62" s="105"/>
      <c r="Q62" s="105"/>
      <c r="R62" s="105"/>
    </row>
    <row r="63" spans="1:20" x14ac:dyDescent="0.25">
      <c r="A63" s="105">
        <v>29</v>
      </c>
      <c r="B63" s="129" t="s">
        <v>281</v>
      </c>
      <c r="C63" s="129" t="s">
        <v>282</v>
      </c>
      <c r="D63" s="75"/>
      <c r="E63" s="70"/>
      <c r="F63" s="119">
        <v>5141.07</v>
      </c>
      <c r="G63" s="122"/>
      <c r="H63" s="121"/>
      <c r="I63" s="121"/>
      <c r="J63" s="121"/>
      <c r="K63" s="5">
        <v>44075</v>
      </c>
      <c r="L63" s="5" t="s">
        <v>242</v>
      </c>
      <c r="M63" s="121" t="s">
        <v>283</v>
      </c>
      <c r="N63" s="119">
        <f>15423.22/3</f>
        <v>5141.0733333333328</v>
      </c>
      <c r="O63" s="105"/>
      <c r="P63" s="105"/>
      <c r="Q63" s="105"/>
      <c r="R63" s="105"/>
    </row>
    <row r="64" spans="1:20" x14ac:dyDescent="0.25">
      <c r="A64" s="105">
        <v>30</v>
      </c>
      <c r="B64" s="146" t="s">
        <v>202</v>
      </c>
      <c r="C64" s="149" t="s">
        <v>284</v>
      </c>
      <c r="D64" s="75"/>
      <c r="E64" s="70"/>
      <c r="F64" s="119">
        <v>10794.25</v>
      </c>
      <c r="G64" s="122"/>
      <c r="H64" s="121"/>
      <c r="I64" s="121"/>
      <c r="J64" s="121"/>
      <c r="K64" s="5">
        <v>75000</v>
      </c>
      <c r="L64" s="5" t="s">
        <v>201</v>
      </c>
      <c r="M64" s="121"/>
      <c r="N64" s="119"/>
      <c r="O64" s="105"/>
      <c r="P64" s="105"/>
      <c r="Q64" s="105"/>
      <c r="R64" s="105"/>
    </row>
    <row r="65" spans="1:18" x14ac:dyDescent="0.25">
      <c r="A65" s="105">
        <v>31</v>
      </c>
      <c r="B65" s="146" t="s">
        <v>202</v>
      </c>
      <c r="C65" s="149" t="s">
        <v>284</v>
      </c>
      <c r="D65" s="75"/>
      <c r="E65" s="70"/>
      <c r="F65" s="119">
        <v>16753.59</v>
      </c>
      <c r="G65" s="122"/>
      <c r="H65" s="121"/>
      <c r="I65" s="121"/>
      <c r="J65" s="121"/>
      <c r="K65" s="5">
        <v>75000</v>
      </c>
      <c r="L65" s="5" t="s">
        <v>201</v>
      </c>
      <c r="M65" s="121"/>
      <c r="N65" s="119"/>
      <c r="O65" s="105"/>
      <c r="P65" s="105"/>
      <c r="Q65" s="105"/>
      <c r="R65" s="105"/>
    </row>
    <row r="66" spans="1:18" x14ac:dyDescent="0.25">
      <c r="A66" s="105">
        <v>32</v>
      </c>
      <c r="B66" s="146" t="s">
        <v>202</v>
      </c>
      <c r="C66" s="149" t="s">
        <v>284</v>
      </c>
      <c r="D66" s="70"/>
      <c r="E66" s="70"/>
      <c r="F66" s="119">
        <v>14928.19</v>
      </c>
      <c r="G66" s="122"/>
      <c r="H66" s="121"/>
      <c r="I66" s="121"/>
      <c r="J66" s="121"/>
      <c r="K66" s="5">
        <v>75000</v>
      </c>
      <c r="L66" s="5" t="s">
        <v>201</v>
      </c>
      <c r="M66" s="121"/>
      <c r="N66" s="119"/>
      <c r="O66" s="105"/>
      <c r="P66" s="105"/>
      <c r="Q66" s="105"/>
      <c r="R66" s="105"/>
    </row>
    <row r="67" spans="1:18" x14ac:dyDescent="0.25">
      <c r="A67" s="105">
        <v>33</v>
      </c>
      <c r="B67" s="146" t="s">
        <v>285</v>
      </c>
      <c r="C67" s="149" t="s">
        <v>286</v>
      </c>
      <c r="D67" s="70"/>
      <c r="E67" s="70"/>
      <c r="F67" s="119">
        <f>-'Final Accounts - Balance Sheet'!I18</f>
        <v>-89.8</v>
      </c>
      <c r="G67" s="122"/>
      <c r="H67" s="121"/>
      <c r="I67" s="121"/>
      <c r="J67" s="121"/>
      <c r="K67" s="120"/>
      <c r="L67" s="120"/>
      <c r="M67" s="121"/>
      <c r="N67" s="119"/>
      <c r="O67" s="105"/>
      <c r="P67" s="105"/>
      <c r="Q67" s="105"/>
      <c r="R67" s="105"/>
    </row>
    <row r="68" spans="1:18" x14ac:dyDescent="0.25">
      <c r="A68" s="105">
        <v>34</v>
      </c>
      <c r="B68" s="146" t="s">
        <v>287</v>
      </c>
      <c r="C68" s="149" t="s">
        <v>288</v>
      </c>
      <c r="D68" s="70"/>
      <c r="E68" s="70"/>
      <c r="F68" s="119">
        <v>1230</v>
      </c>
      <c r="G68" s="122"/>
      <c r="H68" s="121"/>
      <c r="I68" s="121"/>
      <c r="J68" s="121"/>
      <c r="K68" s="120"/>
      <c r="L68" s="120"/>
      <c r="M68" s="121"/>
      <c r="N68" s="105"/>
      <c r="O68" s="105"/>
      <c r="P68" s="105"/>
      <c r="Q68" s="105"/>
      <c r="R68" s="105"/>
    </row>
    <row r="69" spans="1:18" x14ac:dyDescent="0.25">
      <c r="A69" s="105">
        <v>35</v>
      </c>
      <c r="B69" s="146" t="s">
        <v>287</v>
      </c>
      <c r="C69" s="149" t="s">
        <v>289</v>
      </c>
      <c r="D69" s="70"/>
      <c r="E69" s="70"/>
      <c r="F69" s="119">
        <v>31771.94</v>
      </c>
      <c r="G69" s="122"/>
      <c r="H69" s="121"/>
      <c r="I69" s="121"/>
      <c r="J69" s="121"/>
      <c r="K69" s="120"/>
      <c r="L69" s="120"/>
      <c r="M69" s="121"/>
      <c r="N69" s="105"/>
      <c r="O69" s="105"/>
      <c r="P69" s="105"/>
      <c r="Q69" s="105"/>
      <c r="R69" s="105"/>
    </row>
    <row r="70" spans="1:18" x14ac:dyDescent="0.25">
      <c r="A70" s="105">
        <v>36</v>
      </c>
      <c r="B70" s="146" t="s">
        <v>240</v>
      </c>
      <c r="C70" s="149" t="s">
        <v>290</v>
      </c>
      <c r="D70" s="70"/>
      <c r="E70" s="70"/>
      <c r="F70" s="119">
        <v>234385</v>
      </c>
      <c r="G70" s="122"/>
      <c r="H70" s="121"/>
      <c r="I70" s="121"/>
      <c r="J70" s="121"/>
      <c r="K70" s="120"/>
      <c r="L70" s="120"/>
      <c r="M70" s="121"/>
      <c r="N70" s="105"/>
      <c r="O70" s="105"/>
      <c r="P70" s="105"/>
      <c r="Q70" s="105"/>
      <c r="R70" s="105"/>
    </row>
    <row r="71" spans="1:18" x14ac:dyDescent="0.25">
      <c r="A71" s="105"/>
      <c r="B71" s="105"/>
      <c r="C71" s="105"/>
      <c r="D71" s="151"/>
      <c r="E71" s="105"/>
      <c r="F71" s="152">
        <f>SUM(F35:F70)</f>
        <v>890787.76</v>
      </c>
      <c r="G71" s="117"/>
      <c r="H71" s="105"/>
      <c r="I71" s="105"/>
      <c r="J71" s="105"/>
      <c r="K71" s="107"/>
      <c r="L71" s="107"/>
      <c r="M71" s="105"/>
      <c r="N71" s="105"/>
      <c r="O71" s="105"/>
      <c r="P71" s="105"/>
      <c r="Q71" s="105"/>
      <c r="R71" s="105"/>
    </row>
    <row r="72" spans="1:18" x14ac:dyDescent="0.25">
      <c r="A72" s="105"/>
      <c r="B72" s="105"/>
      <c r="C72" s="105"/>
      <c r="D72" s="105"/>
      <c r="E72" s="105"/>
      <c r="F72" s="117"/>
      <c r="G72" s="117"/>
      <c r="H72" s="105"/>
      <c r="I72" s="105"/>
      <c r="J72" s="105"/>
      <c r="K72" s="107"/>
      <c r="L72" s="107"/>
      <c r="M72" s="105"/>
      <c r="N72" s="105"/>
      <c r="O72" s="105"/>
      <c r="P72" s="105"/>
      <c r="Q72" s="105"/>
      <c r="R72" s="105"/>
    </row>
    <row r="73" spans="1:18" x14ac:dyDescent="0.25">
      <c r="A73" s="105" t="s">
        <v>232</v>
      </c>
      <c r="B73" s="248" t="s">
        <v>291</v>
      </c>
      <c r="C73" s="248"/>
      <c r="D73" s="248"/>
      <c r="E73" s="248"/>
      <c r="F73" s="117"/>
      <c r="G73" s="126"/>
      <c r="H73" s="105"/>
      <c r="I73" s="105"/>
      <c r="J73" s="105"/>
      <c r="K73" s="107"/>
      <c r="L73" s="107"/>
      <c r="M73" s="105"/>
      <c r="N73" s="105"/>
      <c r="O73" s="105"/>
      <c r="P73" s="105"/>
      <c r="Q73" s="105"/>
      <c r="R73" s="105"/>
    </row>
    <row r="74" spans="1:18" x14ac:dyDescent="0.25">
      <c r="A74" s="105"/>
      <c r="B74" s="248"/>
      <c r="C74" s="248"/>
      <c r="D74" s="248"/>
      <c r="E74" s="248"/>
      <c r="F74" s="117"/>
      <c r="G74" s="126"/>
      <c r="H74" s="105"/>
      <c r="I74" s="105"/>
      <c r="J74" s="105"/>
      <c r="K74" s="107"/>
      <c r="L74" s="107"/>
      <c r="M74" s="105"/>
      <c r="N74" s="105"/>
      <c r="O74" s="105"/>
      <c r="P74" s="105"/>
      <c r="Q74" s="105"/>
      <c r="R74" s="105"/>
    </row>
    <row r="75" spans="1:18" x14ac:dyDescent="0.25">
      <c r="A75" s="105"/>
      <c r="B75" s="105"/>
      <c r="C75" s="105"/>
      <c r="D75" s="105"/>
      <c r="E75" s="105"/>
      <c r="F75" s="129"/>
      <c r="G75" s="70"/>
      <c r="H75" s="105"/>
      <c r="I75" s="105"/>
      <c r="J75" s="105"/>
      <c r="K75" s="107"/>
      <c r="L75" s="107"/>
      <c r="M75" s="105"/>
      <c r="N75" s="105"/>
      <c r="O75" s="105"/>
      <c r="P75" s="105"/>
      <c r="Q75" s="105"/>
      <c r="R75" s="105"/>
    </row>
    <row r="76" spans="1:18" x14ac:dyDescent="0.25">
      <c r="A76" s="105"/>
      <c r="B76" s="105"/>
      <c r="C76" s="105"/>
      <c r="D76" s="105"/>
      <c r="E76" s="105"/>
      <c r="F76" s="152">
        <f>SUM(F75:F75)</f>
        <v>0</v>
      </c>
      <c r="G76" s="126"/>
      <c r="H76" s="105"/>
      <c r="I76" s="105"/>
      <c r="J76" s="105"/>
      <c r="K76" s="107"/>
      <c r="L76" s="107"/>
      <c r="M76" s="105"/>
      <c r="N76" s="105"/>
      <c r="O76" s="105"/>
      <c r="P76" s="105"/>
      <c r="Q76" s="105"/>
      <c r="R76" s="105"/>
    </row>
    <row r="77" spans="1:18" x14ac:dyDescent="0.25">
      <c r="A77" s="108" t="s">
        <v>292</v>
      </c>
      <c r="B77" s="105"/>
      <c r="C77" s="105"/>
      <c r="D77" s="105"/>
      <c r="E77" s="105"/>
      <c r="F77" s="114"/>
      <c r="G77" s="153">
        <f>F76+F71</f>
        <v>890787.76</v>
      </c>
      <c r="H77" s="105"/>
      <c r="I77" s="105"/>
      <c r="J77" s="105"/>
      <c r="K77" s="107"/>
      <c r="L77" s="107"/>
      <c r="M77" s="105"/>
      <c r="N77" s="105"/>
      <c r="O77" s="105"/>
      <c r="P77" s="105"/>
      <c r="Q77" s="105"/>
      <c r="R77" s="105"/>
    </row>
    <row r="78" spans="1:18" x14ac:dyDescent="0.25">
      <c r="A78" s="105"/>
      <c r="B78" s="105"/>
      <c r="C78" s="105"/>
      <c r="D78" s="105"/>
      <c r="E78" s="105"/>
      <c r="F78" s="114"/>
      <c r="G78" s="126"/>
      <c r="H78" s="105"/>
      <c r="I78" s="105"/>
      <c r="J78" s="105"/>
      <c r="K78" s="107"/>
      <c r="L78" s="107"/>
      <c r="M78" s="105"/>
      <c r="N78" s="105"/>
      <c r="O78" s="105"/>
      <c r="P78" s="105"/>
      <c r="Q78" s="105"/>
      <c r="R78" s="105"/>
    </row>
    <row r="79" spans="1:18" ht="15.75" thickBot="1" x14ac:dyDescent="0.3">
      <c r="A79" s="108" t="s">
        <v>293</v>
      </c>
      <c r="B79" s="108"/>
      <c r="C79" s="108"/>
      <c r="D79" s="108"/>
      <c r="E79" s="108"/>
      <c r="F79" s="115"/>
      <c r="G79" s="154">
        <f>'Audit Return Section 2'!D17</f>
        <v>2069517.82</v>
      </c>
      <c r="H79" s="108"/>
      <c r="I79" s="108"/>
      <c r="J79" s="108"/>
      <c r="K79" s="109"/>
      <c r="L79" s="109"/>
      <c r="M79" s="108"/>
      <c r="N79" s="108"/>
      <c r="O79" s="108"/>
      <c r="P79" s="108"/>
      <c r="Q79" s="108"/>
      <c r="R79" s="108"/>
    </row>
    <row r="80" spans="1:18" ht="15.75" thickTop="1" x14ac:dyDescent="0.25">
      <c r="A80" s="105"/>
      <c r="B80" s="105"/>
      <c r="C80" s="105"/>
      <c r="D80" s="105"/>
      <c r="E80" s="105"/>
      <c r="F80" s="106"/>
      <c r="G80" s="155">
        <f>G16+G31+G77</f>
        <v>2069517.8199999998</v>
      </c>
      <c r="H80" s="105"/>
      <c r="I80" s="105"/>
      <c r="J80" s="105"/>
      <c r="K80" s="107"/>
      <c r="L80" s="107"/>
      <c r="M80" s="105"/>
      <c r="N80" s="105"/>
      <c r="O80" s="105"/>
      <c r="P80" s="105"/>
      <c r="Q80" s="105"/>
      <c r="R80" s="105"/>
    </row>
    <row r="81" spans="1:18" x14ac:dyDescent="0.25">
      <c r="A81" s="105"/>
      <c r="B81" s="105"/>
      <c r="C81" s="105"/>
      <c r="D81" s="105"/>
      <c r="E81" s="105"/>
      <c r="F81" s="106"/>
      <c r="G81" s="106">
        <f>G79-G80</f>
        <v>0</v>
      </c>
      <c r="H81" s="105"/>
      <c r="I81" s="105"/>
      <c r="J81" s="105"/>
      <c r="K81" s="107"/>
      <c r="L81" s="107"/>
      <c r="M81" s="105"/>
      <c r="N81" s="105"/>
      <c r="O81" s="105"/>
      <c r="P81" s="105"/>
      <c r="Q81" s="105"/>
      <c r="R81" s="105"/>
    </row>
  </sheetData>
  <mergeCells count="6">
    <mergeCell ref="B73:E74"/>
    <mergeCell ref="A3:I4"/>
    <mergeCell ref="A10:I13"/>
    <mergeCell ref="B33:E34"/>
    <mergeCell ref="F33:F34"/>
    <mergeCell ref="G33:G34"/>
  </mergeCells>
  <conditionalFormatting sqref="C23:C24">
    <cfRule type="expression" dxfId="0" priority="1" stopIfTrue="1">
      <formula>AND($A23&lt;&gt;"",$K23="")</formula>
    </cfRule>
  </conditionalFormatting>
  <dataValidations count="2">
    <dataValidation type="list" allowBlank="1" showDropDown="1" showInputMessage="1" showErrorMessage="1" errorTitle="Invalid Cost Centre" error="Cost Centre must be 4 digits in length, start with K and be valid. Please try again." promptTitle="Cost Centre" prompt="Please enter a valid 4 digit Agresso Cost Centre" sqref="K57:K58" xr:uid="{A2AC32C7-8D35-4CD7-896E-109414E7147A}">
      <formula1>COSTC</formula1>
    </dataValidation>
    <dataValidation type="list" allowBlank="1" showDropDown="1" showInputMessage="1" showErrorMessage="1" errorTitle="Invalid Account Code" error="Account code must be 5 digits in length and be valid. Please try again." promptTitle="Account Code" prompt="Please enter a valid 5 digit Agresso Account Code" sqref="L57:L58" xr:uid="{A0AEAEC3-47A6-4CDF-B3B5-B092D8EB11E3}">
      <formula1>ACCOUNT</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69D9C-F4D1-4E8A-BACD-1136723F48DC}">
  <sheetPr>
    <tabColor rgb="FF00B0F0"/>
  </sheetPr>
  <dimension ref="A1:K160"/>
  <sheetViews>
    <sheetView topLeftCell="A146" workbookViewId="0">
      <selection activeCell="E170" sqref="E170"/>
    </sheetView>
  </sheetViews>
  <sheetFormatPr defaultRowHeight="15" x14ac:dyDescent="0.25"/>
  <cols>
    <col min="1" max="1" width="8.5703125" bestFit="1" customWidth="1"/>
    <col min="2" max="2" width="26.85546875" bestFit="1" customWidth="1"/>
    <col min="3" max="3" width="12.85546875" bestFit="1" customWidth="1"/>
    <col min="4" max="4" width="10.7109375" bestFit="1" customWidth="1"/>
    <col min="5" max="5" width="81.7109375" bestFit="1" customWidth="1"/>
    <col min="6" max="6" width="8.28515625" bestFit="1" customWidth="1"/>
    <col min="7" max="7" width="13" bestFit="1" customWidth="1"/>
    <col min="8" max="8" width="12.85546875" bestFit="1" customWidth="1"/>
    <col min="9" max="9" width="12.5703125" bestFit="1" customWidth="1"/>
    <col min="10" max="10" width="12.7109375" bestFit="1" customWidth="1"/>
    <col min="11" max="11" width="11.140625" bestFit="1" customWidth="1"/>
  </cols>
  <sheetData>
    <row r="1" spans="1:10" x14ac:dyDescent="0.25">
      <c r="A1" s="156" t="s">
        <v>294</v>
      </c>
      <c r="B1" s="156" t="s">
        <v>295</v>
      </c>
      <c r="C1" s="156" t="s">
        <v>296</v>
      </c>
      <c r="D1" s="156" t="s">
        <v>297</v>
      </c>
      <c r="E1" s="156" t="s">
        <v>298</v>
      </c>
      <c r="F1" s="157" t="s">
        <v>299</v>
      </c>
      <c r="G1" s="157" t="s">
        <v>300</v>
      </c>
      <c r="H1" s="157" t="s">
        <v>301</v>
      </c>
      <c r="I1" s="157" t="s">
        <v>302</v>
      </c>
      <c r="J1" s="157" t="s">
        <v>119</v>
      </c>
    </row>
    <row r="2" spans="1:10" x14ac:dyDescent="0.25">
      <c r="A2" s="158" t="s">
        <v>187</v>
      </c>
      <c r="B2" s="158" t="s">
        <v>303</v>
      </c>
      <c r="C2" s="158" t="s">
        <v>304</v>
      </c>
      <c r="D2" s="158" t="s">
        <v>305</v>
      </c>
      <c r="E2" s="158" t="s">
        <v>306</v>
      </c>
      <c r="F2" s="159">
        <v>0</v>
      </c>
      <c r="G2" s="159">
        <v>23000</v>
      </c>
      <c r="H2" s="159">
        <v>0</v>
      </c>
      <c r="I2" s="159">
        <v>0</v>
      </c>
      <c r="J2" s="159">
        <v>23000</v>
      </c>
    </row>
    <row r="3" spans="1:10" x14ac:dyDescent="0.25">
      <c r="A3" s="158" t="s">
        <v>187</v>
      </c>
      <c r="B3" s="158" t="s">
        <v>303</v>
      </c>
      <c r="C3" s="158" t="s">
        <v>304</v>
      </c>
      <c r="D3" s="158" t="s">
        <v>307</v>
      </c>
      <c r="E3" s="158" t="s">
        <v>308</v>
      </c>
      <c r="F3" s="159">
        <v>0</v>
      </c>
      <c r="G3" s="159">
        <v>30000</v>
      </c>
      <c r="H3" s="159">
        <v>8155.83</v>
      </c>
      <c r="I3" s="159">
        <v>0</v>
      </c>
      <c r="J3" s="159">
        <v>21844.17</v>
      </c>
    </row>
    <row r="4" spans="1:10" x14ac:dyDescent="0.25">
      <c r="A4" s="158" t="s">
        <v>187</v>
      </c>
      <c r="B4" s="158" t="s">
        <v>303</v>
      </c>
      <c r="C4" s="158" t="s">
        <v>304</v>
      </c>
      <c r="D4" s="158" t="s">
        <v>309</v>
      </c>
      <c r="E4" s="158" t="s">
        <v>310</v>
      </c>
      <c r="F4" s="159">
        <v>0</v>
      </c>
      <c r="G4" s="159">
        <v>45760</v>
      </c>
      <c r="H4" s="159">
        <v>76771.94</v>
      </c>
      <c r="I4" s="159">
        <v>0</v>
      </c>
      <c r="J4" s="159">
        <v>-31011.94</v>
      </c>
    </row>
    <row r="5" spans="1:10" x14ac:dyDescent="0.25">
      <c r="A5" s="160" t="s">
        <v>187</v>
      </c>
      <c r="B5" s="160" t="s">
        <v>303</v>
      </c>
      <c r="C5" s="160" t="s">
        <v>304</v>
      </c>
      <c r="D5" s="160"/>
      <c r="E5" s="160"/>
      <c r="F5" s="161">
        <v>0</v>
      </c>
      <c r="G5" s="161">
        <v>98760</v>
      </c>
      <c r="H5" s="161">
        <v>84927.77</v>
      </c>
      <c r="I5" s="161">
        <v>0</v>
      </c>
      <c r="J5" s="161">
        <v>13832.23</v>
      </c>
    </row>
    <row r="6" spans="1:10" x14ac:dyDescent="0.25">
      <c r="A6" s="158" t="s">
        <v>187</v>
      </c>
      <c r="B6" s="158" t="s">
        <v>303</v>
      </c>
      <c r="C6" s="158" t="s">
        <v>311</v>
      </c>
      <c r="D6" s="158" t="s">
        <v>312</v>
      </c>
      <c r="E6" s="158" t="s">
        <v>313</v>
      </c>
      <c r="F6" s="159">
        <v>0</v>
      </c>
      <c r="G6" s="168">
        <v>-1024716</v>
      </c>
      <c r="H6" s="168">
        <v>-1024716</v>
      </c>
      <c r="I6" s="168">
        <v>0</v>
      </c>
      <c r="J6" s="168">
        <v>0</v>
      </c>
    </row>
    <row r="7" spans="1:10" x14ac:dyDescent="0.25">
      <c r="A7" s="158" t="s">
        <v>187</v>
      </c>
      <c r="B7" s="158" t="s">
        <v>303</v>
      </c>
      <c r="C7" s="158" t="s">
        <v>311</v>
      </c>
      <c r="D7" s="158" t="s">
        <v>314</v>
      </c>
      <c r="E7" s="158" t="s">
        <v>315</v>
      </c>
      <c r="F7" s="159">
        <v>0</v>
      </c>
      <c r="G7" s="159">
        <v>-35760</v>
      </c>
      <c r="H7" s="159">
        <v>-45000</v>
      </c>
      <c r="I7" s="159">
        <v>0</v>
      </c>
      <c r="J7" s="159">
        <v>9240</v>
      </c>
    </row>
    <row r="8" spans="1:10" x14ac:dyDescent="0.25">
      <c r="A8" s="162" t="s">
        <v>187</v>
      </c>
      <c r="B8" s="162" t="s">
        <v>303</v>
      </c>
      <c r="C8" s="162" t="s">
        <v>311</v>
      </c>
      <c r="D8" s="162"/>
      <c r="E8" s="162"/>
      <c r="F8" s="163">
        <v>0</v>
      </c>
      <c r="G8" s="164">
        <v>-1060476</v>
      </c>
      <c r="H8" s="164">
        <v>-1069716</v>
      </c>
      <c r="I8" s="164">
        <v>0</v>
      </c>
      <c r="J8" s="164">
        <v>9240</v>
      </c>
    </row>
    <row r="9" spans="1:10" x14ac:dyDescent="0.25">
      <c r="A9" s="165" t="s">
        <v>187</v>
      </c>
      <c r="B9" s="165" t="s">
        <v>303</v>
      </c>
      <c r="C9" s="165"/>
      <c r="D9" s="165"/>
      <c r="E9" s="165"/>
      <c r="F9" s="166">
        <v>0</v>
      </c>
      <c r="G9" s="167">
        <v>-961716</v>
      </c>
      <c r="H9" s="167">
        <v>-984788.23</v>
      </c>
      <c r="I9" s="167">
        <v>0</v>
      </c>
      <c r="J9" s="167">
        <v>23072.23</v>
      </c>
    </row>
    <row r="10" spans="1:10" x14ac:dyDescent="0.25">
      <c r="A10" s="158" t="s">
        <v>316</v>
      </c>
      <c r="B10" s="158" t="s">
        <v>317</v>
      </c>
      <c r="C10" s="158" t="s">
        <v>304</v>
      </c>
      <c r="D10" s="158" t="s">
        <v>318</v>
      </c>
      <c r="E10" s="158" t="s">
        <v>319</v>
      </c>
      <c r="F10" s="159">
        <v>0</v>
      </c>
      <c r="G10" s="159">
        <v>3500</v>
      </c>
      <c r="H10" s="159">
        <v>1152</v>
      </c>
      <c r="I10" s="159">
        <v>0</v>
      </c>
      <c r="J10" s="159">
        <v>2348</v>
      </c>
    </row>
    <row r="11" spans="1:10" x14ac:dyDescent="0.25">
      <c r="A11" s="158" t="s">
        <v>316</v>
      </c>
      <c r="B11" s="158" t="s">
        <v>317</v>
      </c>
      <c r="C11" s="158" t="s">
        <v>304</v>
      </c>
      <c r="D11" s="158" t="s">
        <v>320</v>
      </c>
      <c r="E11" s="158" t="s">
        <v>321</v>
      </c>
      <c r="F11" s="159">
        <v>0</v>
      </c>
      <c r="G11" s="159">
        <v>650</v>
      </c>
      <c r="H11" s="159">
        <v>3406.72</v>
      </c>
      <c r="I11" s="159">
        <v>0</v>
      </c>
      <c r="J11" s="159">
        <v>-2756.72</v>
      </c>
    </row>
    <row r="12" spans="1:10" x14ac:dyDescent="0.25">
      <c r="A12" s="158" t="s">
        <v>316</v>
      </c>
      <c r="B12" s="158" t="s">
        <v>317</v>
      </c>
      <c r="C12" s="158" t="s">
        <v>304</v>
      </c>
      <c r="D12" s="158" t="s">
        <v>322</v>
      </c>
      <c r="E12" s="158" t="s">
        <v>323</v>
      </c>
      <c r="F12" s="159">
        <v>0</v>
      </c>
      <c r="G12" s="159">
        <v>700</v>
      </c>
      <c r="H12" s="159">
        <v>550.05999999999995</v>
      </c>
      <c r="I12" s="159">
        <v>0</v>
      </c>
      <c r="J12" s="159">
        <v>149.94</v>
      </c>
    </row>
    <row r="13" spans="1:10" x14ac:dyDescent="0.25">
      <c r="A13" s="158" t="s">
        <v>316</v>
      </c>
      <c r="B13" s="158" t="s">
        <v>317</v>
      </c>
      <c r="C13" s="158" t="s">
        <v>304</v>
      </c>
      <c r="D13" s="158" t="s">
        <v>324</v>
      </c>
      <c r="E13" s="158" t="s">
        <v>325</v>
      </c>
      <c r="F13" s="159">
        <v>0</v>
      </c>
      <c r="G13" s="159">
        <v>2600</v>
      </c>
      <c r="H13" s="159">
        <v>4966.8999999999996</v>
      </c>
      <c r="I13" s="159">
        <v>0</v>
      </c>
      <c r="J13" s="159">
        <v>-2366.9</v>
      </c>
    </row>
    <row r="14" spans="1:10" x14ac:dyDescent="0.25">
      <c r="A14" s="158" t="s">
        <v>316</v>
      </c>
      <c r="B14" s="158" t="s">
        <v>317</v>
      </c>
      <c r="C14" s="158" t="s">
        <v>304</v>
      </c>
      <c r="D14" s="158" t="s">
        <v>326</v>
      </c>
      <c r="E14" s="158" t="s">
        <v>327</v>
      </c>
      <c r="F14" s="159">
        <v>0</v>
      </c>
      <c r="G14" s="159">
        <v>2520</v>
      </c>
      <c r="H14" s="159">
        <v>5380</v>
      </c>
      <c r="I14" s="159">
        <v>0</v>
      </c>
      <c r="J14" s="159">
        <v>-2860</v>
      </c>
    </row>
    <row r="15" spans="1:10" x14ac:dyDescent="0.25">
      <c r="A15" s="158" t="s">
        <v>316</v>
      </c>
      <c r="B15" s="158" t="s">
        <v>317</v>
      </c>
      <c r="C15" s="158" t="s">
        <v>304</v>
      </c>
      <c r="D15" s="158" t="s">
        <v>328</v>
      </c>
      <c r="E15" s="158" t="s">
        <v>329</v>
      </c>
      <c r="F15" s="159">
        <v>0</v>
      </c>
      <c r="G15" s="159">
        <v>29200</v>
      </c>
      <c r="H15" s="159">
        <v>30139</v>
      </c>
      <c r="I15" s="159">
        <v>0</v>
      </c>
      <c r="J15" s="159">
        <v>-939</v>
      </c>
    </row>
    <row r="16" spans="1:10" x14ac:dyDescent="0.25">
      <c r="A16" s="158" t="s">
        <v>316</v>
      </c>
      <c r="B16" s="158" t="s">
        <v>317</v>
      </c>
      <c r="C16" s="158" t="s">
        <v>304</v>
      </c>
      <c r="D16" s="158" t="s">
        <v>330</v>
      </c>
      <c r="E16" s="158" t="s">
        <v>331</v>
      </c>
      <c r="F16" s="159">
        <v>0</v>
      </c>
      <c r="G16" s="159">
        <v>29000</v>
      </c>
      <c r="H16" s="159">
        <v>38700</v>
      </c>
      <c r="I16" s="159">
        <v>0</v>
      </c>
      <c r="J16" s="159">
        <v>-9700</v>
      </c>
    </row>
    <row r="17" spans="1:10" x14ac:dyDescent="0.25">
      <c r="A17" s="158" t="s">
        <v>316</v>
      </c>
      <c r="B17" s="158" t="s">
        <v>317</v>
      </c>
      <c r="C17" s="158" t="s">
        <v>304</v>
      </c>
      <c r="D17" s="158" t="s">
        <v>332</v>
      </c>
      <c r="E17" s="158" t="s">
        <v>333</v>
      </c>
      <c r="F17" s="159">
        <v>0</v>
      </c>
      <c r="G17" s="159">
        <v>13150</v>
      </c>
      <c r="H17" s="159">
        <v>8160</v>
      </c>
      <c r="I17" s="159">
        <v>0</v>
      </c>
      <c r="J17" s="159">
        <v>4990</v>
      </c>
    </row>
    <row r="18" spans="1:10" x14ac:dyDescent="0.25">
      <c r="A18" s="158" t="s">
        <v>316</v>
      </c>
      <c r="B18" s="158" t="s">
        <v>317</v>
      </c>
      <c r="C18" s="158" t="s">
        <v>304</v>
      </c>
      <c r="D18" s="158" t="s">
        <v>334</v>
      </c>
      <c r="E18" s="158" t="s">
        <v>335</v>
      </c>
      <c r="F18" s="159">
        <v>0</v>
      </c>
      <c r="G18" s="159">
        <v>1000</v>
      </c>
      <c r="H18" s="159">
        <v>238.2</v>
      </c>
      <c r="I18" s="159">
        <v>0</v>
      </c>
      <c r="J18" s="159">
        <v>761.8</v>
      </c>
    </row>
    <row r="19" spans="1:10" x14ac:dyDescent="0.25">
      <c r="A19" s="158" t="s">
        <v>316</v>
      </c>
      <c r="B19" s="158" t="s">
        <v>317</v>
      </c>
      <c r="C19" s="158" t="s">
        <v>304</v>
      </c>
      <c r="D19" s="158" t="s">
        <v>336</v>
      </c>
      <c r="E19" s="158" t="s">
        <v>337</v>
      </c>
      <c r="F19" s="159">
        <v>0</v>
      </c>
      <c r="G19" s="159">
        <v>1100</v>
      </c>
      <c r="H19" s="159">
        <v>90</v>
      </c>
      <c r="I19" s="159">
        <v>0</v>
      </c>
      <c r="J19" s="159">
        <v>1010</v>
      </c>
    </row>
    <row r="20" spans="1:10" x14ac:dyDescent="0.25">
      <c r="A20" s="158" t="s">
        <v>316</v>
      </c>
      <c r="B20" s="158" t="s">
        <v>317</v>
      </c>
      <c r="C20" s="158" t="s">
        <v>304</v>
      </c>
      <c r="D20" s="158" t="s">
        <v>338</v>
      </c>
      <c r="E20" s="158" t="s">
        <v>339</v>
      </c>
      <c r="F20" s="159">
        <v>0</v>
      </c>
      <c r="G20" s="159">
        <v>3400</v>
      </c>
      <c r="H20" s="159">
        <v>3386.36</v>
      </c>
      <c r="I20" s="159">
        <v>0</v>
      </c>
      <c r="J20" s="159">
        <v>13.64</v>
      </c>
    </row>
    <row r="21" spans="1:10" x14ac:dyDescent="0.25">
      <c r="A21" s="158" t="s">
        <v>316</v>
      </c>
      <c r="B21" s="158" t="s">
        <v>317</v>
      </c>
      <c r="C21" s="158" t="s">
        <v>304</v>
      </c>
      <c r="D21" s="158" t="s">
        <v>340</v>
      </c>
      <c r="E21" s="158" t="s">
        <v>341</v>
      </c>
      <c r="F21" s="159">
        <v>0</v>
      </c>
      <c r="G21" s="159">
        <v>9000</v>
      </c>
      <c r="H21" s="159">
        <v>6100</v>
      </c>
      <c r="I21" s="159">
        <v>0</v>
      </c>
      <c r="J21" s="159">
        <v>2900</v>
      </c>
    </row>
    <row r="22" spans="1:10" x14ac:dyDescent="0.25">
      <c r="A22" s="158" t="s">
        <v>316</v>
      </c>
      <c r="B22" s="158" t="s">
        <v>317</v>
      </c>
      <c r="C22" s="158" t="s">
        <v>304</v>
      </c>
      <c r="D22" s="158" t="s">
        <v>342</v>
      </c>
      <c r="E22" s="158" t="s">
        <v>343</v>
      </c>
      <c r="F22" s="159">
        <v>0</v>
      </c>
      <c r="G22" s="159">
        <v>30000</v>
      </c>
      <c r="H22" s="159">
        <v>11573.43</v>
      </c>
      <c r="I22" s="159">
        <v>0</v>
      </c>
      <c r="J22" s="159">
        <v>18426.57</v>
      </c>
    </row>
    <row r="23" spans="1:10" x14ac:dyDescent="0.25">
      <c r="A23" s="162" t="s">
        <v>316</v>
      </c>
      <c r="B23" s="162" t="s">
        <v>317</v>
      </c>
      <c r="C23" s="162" t="s">
        <v>304</v>
      </c>
      <c r="D23" s="162"/>
      <c r="E23" s="162"/>
      <c r="F23" s="163">
        <v>0</v>
      </c>
      <c r="G23" s="164">
        <v>125820</v>
      </c>
      <c r="H23" s="164">
        <v>113842.67</v>
      </c>
      <c r="I23" s="164">
        <v>0</v>
      </c>
      <c r="J23" s="164">
        <v>11977.33</v>
      </c>
    </row>
    <row r="24" spans="1:10" x14ac:dyDescent="0.25">
      <c r="A24" s="158" t="s">
        <v>316</v>
      </c>
      <c r="B24" s="158" t="s">
        <v>317</v>
      </c>
      <c r="C24" s="158" t="s">
        <v>311</v>
      </c>
      <c r="D24" s="158" t="s">
        <v>344</v>
      </c>
      <c r="E24" s="158" t="s">
        <v>345</v>
      </c>
      <c r="F24" s="159">
        <v>0</v>
      </c>
      <c r="G24" s="159">
        <v>-20000</v>
      </c>
      <c r="H24" s="159">
        <v>-50600.13</v>
      </c>
      <c r="I24" s="159">
        <v>0</v>
      </c>
      <c r="J24" s="159">
        <v>30600.13</v>
      </c>
    </row>
    <row r="25" spans="1:10" x14ac:dyDescent="0.25">
      <c r="A25" s="162" t="s">
        <v>316</v>
      </c>
      <c r="B25" s="162" t="s">
        <v>317</v>
      </c>
      <c r="C25" s="162" t="s">
        <v>311</v>
      </c>
      <c r="D25" s="162"/>
      <c r="E25" s="162"/>
      <c r="F25" s="163">
        <v>0</v>
      </c>
      <c r="G25" s="164">
        <v>-20000</v>
      </c>
      <c r="H25" s="164">
        <v>-50600.13</v>
      </c>
      <c r="I25" s="164">
        <v>0</v>
      </c>
      <c r="J25" s="164">
        <v>30600.13</v>
      </c>
    </row>
    <row r="26" spans="1:10" x14ac:dyDescent="0.25">
      <c r="A26" s="165" t="s">
        <v>316</v>
      </c>
      <c r="B26" s="165" t="s">
        <v>317</v>
      </c>
      <c r="C26" s="165"/>
      <c r="D26" s="165"/>
      <c r="E26" s="165"/>
      <c r="F26" s="166">
        <v>0</v>
      </c>
      <c r="G26" s="167">
        <v>105820</v>
      </c>
      <c r="H26" s="167">
        <v>63242.54</v>
      </c>
      <c r="I26" s="167">
        <v>0</v>
      </c>
      <c r="J26" s="167">
        <v>42577.46</v>
      </c>
    </row>
    <row r="27" spans="1:10" x14ac:dyDescent="0.25">
      <c r="A27" s="158" t="s">
        <v>198</v>
      </c>
      <c r="B27" s="158" t="s">
        <v>346</v>
      </c>
      <c r="C27" s="158" t="s">
        <v>304</v>
      </c>
      <c r="D27" s="158" t="s">
        <v>347</v>
      </c>
      <c r="E27" s="158" t="s">
        <v>348</v>
      </c>
      <c r="F27" s="159">
        <v>0</v>
      </c>
      <c r="G27" s="159">
        <v>132000</v>
      </c>
      <c r="H27" s="159">
        <v>114237.94</v>
      </c>
      <c r="I27" s="159">
        <v>0</v>
      </c>
      <c r="J27" s="159">
        <v>17762.060000000001</v>
      </c>
    </row>
    <row r="28" spans="1:10" x14ac:dyDescent="0.25">
      <c r="A28" s="158" t="s">
        <v>198</v>
      </c>
      <c r="B28" s="158" t="s">
        <v>346</v>
      </c>
      <c r="C28" s="158" t="s">
        <v>304</v>
      </c>
      <c r="D28" s="158" t="s">
        <v>349</v>
      </c>
      <c r="E28" s="158" t="s">
        <v>350</v>
      </c>
      <c r="F28" s="159">
        <v>0</v>
      </c>
      <c r="G28" s="159">
        <v>11756</v>
      </c>
      <c r="H28" s="159">
        <v>11335.71</v>
      </c>
      <c r="I28" s="159">
        <v>0</v>
      </c>
      <c r="J28" s="159">
        <v>420.29</v>
      </c>
    </row>
    <row r="29" spans="1:10" x14ac:dyDescent="0.25">
      <c r="A29" s="158" t="s">
        <v>198</v>
      </c>
      <c r="B29" s="158" t="s">
        <v>346</v>
      </c>
      <c r="C29" s="158" t="s">
        <v>304</v>
      </c>
      <c r="D29" s="158" t="s">
        <v>351</v>
      </c>
      <c r="E29" s="158" t="s">
        <v>352</v>
      </c>
      <c r="F29" s="159">
        <v>0</v>
      </c>
      <c r="G29" s="159">
        <v>5870</v>
      </c>
      <c r="H29" s="159">
        <v>4323.09</v>
      </c>
      <c r="I29" s="159">
        <v>0</v>
      </c>
      <c r="J29" s="159">
        <v>1546.91</v>
      </c>
    </row>
    <row r="30" spans="1:10" x14ac:dyDescent="0.25">
      <c r="A30" s="158" t="s">
        <v>198</v>
      </c>
      <c r="B30" s="158" t="s">
        <v>346</v>
      </c>
      <c r="C30" s="158" t="s">
        <v>304</v>
      </c>
      <c r="D30" s="158" t="s">
        <v>353</v>
      </c>
      <c r="E30" s="158" t="s">
        <v>354</v>
      </c>
      <c r="F30" s="159">
        <v>0</v>
      </c>
      <c r="G30" s="159">
        <v>500</v>
      </c>
      <c r="H30" s="159">
        <v>500</v>
      </c>
      <c r="I30" s="159">
        <v>0</v>
      </c>
      <c r="J30" s="159">
        <v>0</v>
      </c>
    </row>
    <row r="31" spans="1:10" x14ac:dyDescent="0.25">
      <c r="A31" s="158" t="s">
        <v>198</v>
      </c>
      <c r="B31" s="158" t="s">
        <v>346</v>
      </c>
      <c r="C31" s="158" t="s">
        <v>304</v>
      </c>
      <c r="D31" s="158" t="s">
        <v>355</v>
      </c>
      <c r="E31" s="158" t="s">
        <v>356</v>
      </c>
      <c r="F31" s="159">
        <v>0</v>
      </c>
      <c r="G31" s="159">
        <v>2500</v>
      </c>
      <c r="H31" s="159">
        <v>2744.14</v>
      </c>
      <c r="I31" s="159">
        <v>0</v>
      </c>
      <c r="J31" s="159">
        <v>-244.14</v>
      </c>
    </row>
    <row r="32" spans="1:10" x14ac:dyDescent="0.25">
      <c r="A32" s="158" t="s">
        <v>198</v>
      </c>
      <c r="B32" s="158" t="s">
        <v>346</v>
      </c>
      <c r="C32" s="158" t="s">
        <v>304</v>
      </c>
      <c r="D32" s="158" t="s">
        <v>357</v>
      </c>
      <c r="E32" s="158" t="s">
        <v>358</v>
      </c>
      <c r="F32" s="159">
        <v>0</v>
      </c>
      <c r="G32" s="159">
        <v>6860</v>
      </c>
      <c r="H32" s="159">
        <v>8156.01</v>
      </c>
      <c r="I32" s="159">
        <v>0</v>
      </c>
      <c r="J32" s="159">
        <v>-1296.01</v>
      </c>
    </row>
    <row r="33" spans="1:10" x14ac:dyDescent="0.25">
      <c r="A33" s="158" t="s">
        <v>198</v>
      </c>
      <c r="B33" s="158" t="s">
        <v>346</v>
      </c>
      <c r="C33" s="158" t="s">
        <v>304</v>
      </c>
      <c r="D33" s="158" t="s">
        <v>359</v>
      </c>
      <c r="E33" s="158" t="s">
        <v>360</v>
      </c>
      <c r="F33" s="159">
        <v>0</v>
      </c>
      <c r="G33" s="159">
        <v>19500</v>
      </c>
      <c r="H33" s="159">
        <v>26686.55</v>
      </c>
      <c r="I33" s="159">
        <v>0</v>
      </c>
      <c r="J33" s="159">
        <v>-7186.55</v>
      </c>
    </row>
    <row r="34" spans="1:10" x14ac:dyDescent="0.25">
      <c r="A34" s="158" t="s">
        <v>198</v>
      </c>
      <c r="B34" s="158" t="s">
        <v>346</v>
      </c>
      <c r="C34" s="158" t="s">
        <v>304</v>
      </c>
      <c r="D34" s="158" t="s">
        <v>361</v>
      </c>
      <c r="E34" s="158" t="s">
        <v>362</v>
      </c>
      <c r="F34" s="159">
        <v>0</v>
      </c>
      <c r="G34" s="159">
        <v>2000</v>
      </c>
      <c r="H34" s="159">
        <v>0</v>
      </c>
      <c r="I34" s="159">
        <v>0</v>
      </c>
      <c r="J34" s="159">
        <v>2000</v>
      </c>
    </row>
    <row r="35" spans="1:10" x14ac:dyDescent="0.25">
      <c r="A35" s="158" t="s">
        <v>198</v>
      </c>
      <c r="B35" s="158" t="s">
        <v>346</v>
      </c>
      <c r="C35" s="158" t="s">
        <v>304</v>
      </c>
      <c r="D35" s="158" t="s">
        <v>363</v>
      </c>
      <c r="E35" s="158" t="s">
        <v>364</v>
      </c>
      <c r="F35" s="159">
        <v>0</v>
      </c>
      <c r="G35" s="159">
        <v>500</v>
      </c>
      <c r="H35" s="159">
        <v>500</v>
      </c>
      <c r="I35" s="159">
        <v>0</v>
      </c>
      <c r="J35" s="159">
        <v>0</v>
      </c>
    </row>
    <row r="36" spans="1:10" x14ac:dyDescent="0.25">
      <c r="A36" s="158" t="s">
        <v>198</v>
      </c>
      <c r="B36" s="158" t="s">
        <v>346</v>
      </c>
      <c r="C36" s="158" t="s">
        <v>304</v>
      </c>
      <c r="D36" s="158" t="s">
        <v>365</v>
      </c>
      <c r="E36" s="158" t="s">
        <v>366</v>
      </c>
      <c r="F36" s="159">
        <v>0</v>
      </c>
      <c r="G36" s="159">
        <v>9000</v>
      </c>
      <c r="H36" s="159">
        <v>7093.09</v>
      </c>
      <c r="I36" s="159">
        <v>0</v>
      </c>
      <c r="J36" s="159">
        <v>1906.91</v>
      </c>
    </row>
    <row r="37" spans="1:10" x14ac:dyDescent="0.25">
      <c r="A37" s="158" t="s">
        <v>198</v>
      </c>
      <c r="B37" s="158" t="s">
        <v>346</v>
      </c>
      <c r="C37" s="158" t="s">
        <v>304</v>
      </c>
      <c r="D37" s="158" t="s">
        <v>367</v>
      </c>
      <c r="E37" s="158" t="s">
        <v>368</v>
      </c>
      <c r="F37" s="159">
        <v>0</v>
      </c>
      <c r="G37" s="159">
        <v>4000</v>
      </c>
      <c r="H37" s="159">
        <v>3000</v>
      </c>
      <c r="I37" s="159">
        <v>0</v>
      </c>
      <c r="J37" s="159">
        <v>1000</v>
      </c>
    </row>
    <row r="38" spans="1:10" x14ac:dyDescent="0.25">
      <c r="A38" s="158" t="s">
        <v>198</v>
      </c>
      <c r="B38" s="158" t="s">
        <v>346</v>
      </c>
      <c r="C38" s="158" t="s">
        <v>304</v>
      </c>
      <c r="D38" s="158" t="s">
        <v>334</v>
      </c>
      <c r="E38" s="158" t="s">
        <v>335</v>
      </c>
      <c r="F38" s="159">
        <v>0</v>
      </c>
      <c r="G38" s="159">
        <v>710</v>
      </c>
      <c r="H38" s="159">
        <v>2.8</v>
      </c>
      <c r="I38" s="159">
        <v>0</v>
      </c>
      <c r="J38" s="159">
        <v>707.2</v>
      </c>
    </row>
    <row r="39" spans="1:10" x14ac:dyDescent="0.25">
      <c r="A39" s="158" t="s">
        <v>198</v>
      </c>
      <c r="B39" s="158" t="s">
        <v>346</v>
      </c>
      <c r="C39" s="158" t="s">
        <v>304</v>
      </c>
      <c r="D39" s="158" t="s">
        <v>369</v>
      </c>
      <c r="E39" s="158" t="s">
        <v>370</v>
      </c>
      <c r="F39" s="159">
        <v>0</v>
      </c>
      <c r="G39" s="159">
        <v>2000</v>
      </c>
      <c r="H39" s="159">
        <v>4593.09</v>
      </c>
      <c r="I39" s="159">
        <v>0</v>
      </c>
      <c r="J39" s="159">
        <v>-2593.09</v>
      </c>
    </row>
    <row r="40" spans="1:10" x14ac:dyDescent="0.25">
      <c r="A40" s="160" t="s">
        <v>198</v>
      </c>
      <c r="B40" s="160" t="s">
        <v>346</v>
      </c>
      <c r="C40" s="160" t="s">
        <v>304</v>
      </c>
      <c r="D40" s="160"/>
      <c r="E40" s="160"/>
      <c r="F40" s="161">
        <v>0</v>
      </c>
      <c r="G40" s="161">
        <v>197196</v>
      </c>
      <c r="H40" s="161">
        <v>183172.42</v>
      </c>
      <c r="I40" s="161">
        <v>0</v>
      </c>
      <c r="J40" s="161">
        <v>14023.58</v>
      </c>
    </row>
    <row r="41" spans="1:10" x14ac:dyDescent="0.25">
      <c r="A41" s="158" t="s">
        <v>198</v>
      </c>
      <c r="B41" s="158" t="s">
        <v>346</v>
      </c>
      <c r="C41" s="158" t="s">
        <v>311</v>
      </c>
      <c r="D41" s="158" t="s">
        <v>371</v>
      </c>
      <c r="E41" s="158" t="s">
        <v>372</v>
      </c>
      <c r="F41" s="159">
        <v>0</v>
      </c>
      <c r="G41" s="168">
        <v>0</v>
      </c>
      <c r="H41" s="168">
        <v>-60.44</v>
      </c>
      <c r="I41" s="168">
        <v>0</v>
      </c>
      <c r="J41" s="168">
        <v>60.44</v>
      </c>
    </row>
    <row r="42" spans="1:10" x14ac:dyDescent="0.25">
      <c r="A42" s="158" t="s">
        <v>198</v>
      </c>
      <c r="B42" s="158" t="s">
        <v>346</v>
      </c>
      <c r="C42" s="158" t="s">
        <v>311</v>
      </c>
      <c r="D42" s="158" t="s">
        <v>373</v>
      </c>
      <c r="E42" s="158" t="s">
        <v>374</v>
      </c>
      <c r="F42" s="159">
        <v>0</v>
      </c>
      <c r="G42" s="159">
        <v>0</v>
      </c>
      <c r="H42" s="159">
        <v>-10340.34</v>
      </c>
      <c r="I42" s="159">
        <v>0</v>
      </c>
      <c r="J42" s="159">
        <v>10340.34</v>
      </c>
    </row>
    <row r="43" spans="1:10" x14ac:dyDescent="0.25">
      <c r="A43" s="162" t="s">
        <v>198</v>
      </c>
      <c r="B43" s="162" t="s">
        <v>346</v>
      </c>
      <c r="C43" s="162" t="s">
        <v>311</v>
      </c>
      <c r="D43" s="162"/>
      <c r="E43" s="162"/>
      <c r="F43" s="163">
        <v>0</v>
      </c>
      <c r="G43" s="164">
        <v>0</v>
      </c>
      <c r="H43" s="164">
        <v>-10400.780000000001</v>
      </c>
      <c r="I43" s="164">
        <v>0</v>
      </c>
      <c r="J43" s="164">
        <v>10400.780000000001</v>
      </c>
    </row>
    <row r="44" spans="1:10" x14ac:dyDescent="0.25">
      <c r="A44" s="165" t="s">
        <v>198</v>
      </c>
      <c r="B44" s="165" t="s">
        <v>346</v>
      </c>
      <c r="C44" s="165"/>
      <c r="D44" s="165"/>
      <c r="E44" s="165"/>
      <c r="F44" s="166">
        <v>0</v>
      </c>
      <c r="G44" s="167">
        <v>197196</v>
      </c>
      <c r="H44" s="167">
        <v>172771.64</v>
      </c>
      <c r="I44" s="167">
        <v>0</v>
      </c>
      <c r="J44" s="167">
        <v>24424.36</v>
      </c>
    </row>
    <row r="45" spans="1:10" x14ac:dyDescent="0.25">
      <c r="A45" s="158" t="s">
        <v>185</v>
      </c>
      <c r="B45" s="158" t="s">
        <v>375</v>
      </c>
      <c r="C45" s="158" t="s">
        <v>304</v>
      </c>
      <c r="D45" s="158" t="s">
        <v>347</v>
      </c>
      <c r="E45" s="158" t="s">
        <v>348</v>
      </c>
      <c r="F45" s="159">
        <v>0</v>
      </c>
      <c r="G45" s="159">
        <v>82000</v>
      </c>
      <c r="H45" s="159">
        <v>90415.57</v>
      </c>
      <c r="I45" s="159">
        <v>0</v>
      </c>
      <c r="J45" s="159">
        <v>-8415.57</v>
      </c>
    </row>
    <row r="46" spans="1:10" x14ac:dyDescent="0.25">
      <c r="A46" s="158" t="s">
        <v>185</v>
      </c>
      <c r="B46" s="158" t="s">
        <v>375</v>
      </c>
      <c r="C46" s="158" t="s">
        <v>304</v>
      </c>
      <c r="D46" s="158" t="s">
        <v>349</v>
      </c>
      <c r="E46" s="158" t="s">
        <v>350</v>
      </c>
      <c r="F46" s="159">
        <v>0</v>
      </c>
      <c r="G46" s="159">
        <v>8800</v>
      </c>
      <c r="H46" s="159">
        <v>9966.84</v>
      </c>
      <c r="I46" s="159">
        <v>0</v>
      </c>
      <c r="J46" s="159">
        <v>-1166.8399999999999</v>
      </c>
    </row>
    <row r="47" spans="1:10" x14ac:dyDescent="0.25">
      <c r="A47" s="158" t="s">
        <v>185</v>
      </c>
      <c r="B47" s="158" t="s">
        <v>375</v>
      </c>
      <c r="C47" s="158" t="s">
        <v>304</v>
      </c>
      <c r="D47" s="158" t="s">
        <v>351</v>
      </c>
      <c r="E47" s="158" t="s">
        <v>352</v>
      </c>
      <c r="F47" s="159">
        <v>0</v>
      </c>
      <c r="G47" s="159">
        <v>2500</v>
      </c>
      <c r="H47" s="159">
        <v>1554.58</v>
      </c>
      <c r="I47" s="159">
        <v>0</v>
      </c>
      <c r="J47" s="159">
        <v>945.42</v>
      </c>
    </row>
    <row r="48" spans="1:10" x14ac:dyDescent="0.25">
      <c r="A48" s="158" t="s">
        <v>185</v>
      </c>
      <c r="B48" s="158" t="s">
        <v>375</v>
      </c>
      <c r="C48" s="158" t="s">
        <v>304</v>
      </c>
      <c r="D48" s="158" t="s">
        <v>376</v>
      </c>
      <c r="E48" s="158" t="s">
        <v>377</v>
      </c>
      <c r="F48" s="159">
        <v>0</v>
      </c>
      <c r="G48" s="159">
        <v>25000</v>
      </c>
      <c r="H48" s="159">
        <v>30737</v>
      </c>
      <c r="I48" s="159">
        <v>0</v>
      </c>
      <c r="J48" s="159">
        <v>-5737</v>
      </c>
    </row>
    <row r="49" spans="1:10" x14ac:dyDescent="0.25">
      <c r="A49" s="158" t="s">
        <v>185</v>
      </c>
      <c r="B49" s="158" t="s">
        <v>375</v>
      </c>
      <c r="C49" s="158" t="s">
        <v>304</v>
      </c>
      <c r="D49" s="158" t="s">
        <v>378</v>
      </c>
      <c r="E49" s="158" t="s">
        <v>379</v>
      </c>
      <c r="F49" s="159">
        <v>0</v>
      </c>
      <c r="G49" s="159">
        <v>6000</v>
      </c>
      <c r="H49" s="159">
        <v>2628</v>
      </c>
      <c r="I49" s="159">
        <v>0</v>
      </c>
      <c r="J49" s="159">
        <v>3372</v>
      </c>
    </row>
    <row r="50" spans="1:10" x14ac:dyDescent="0.25">
      <c r="A50" s="158" t="s">
        <v>185</v>
      </c>
      <c r="B50" s="158" t="s">
        <v>375</v>
      </c>
      <c r="C50" s="158" t="s">
        <v>304</v>
      </c>
      <c r="D50" s="158" t="s">
        <v>380</v>
      </c>
      <c r="E50" s="158" t="s">
        <v>381</v>
      </c>
      <c r="F50" s="159">
        <v>0</v>
      </c>
      <c r="G50" s="159">
        <v>40000</v>
      </c>
      <c r="H50" s="159">
        <v>56972.06</v>
      </c>
      <c r="I50" s="159">
        <v>0</v>
      </c>
      <c r="J50" s="159">
        <v>-16972.060000000001</v>
      </c>
    </row>
    <row r="51" spans="1:10" x14ac:dyDescent="0.25">
      <c r="A51" s="158" t="s">
        <v>185</v>
      </c>
      <c r="B51" s="158" t="s">
        <v>375</v>
      </c>
      <c r="C51" s="158" t="s">
        <v>304</v>
      </c>
      <c r="D51" s="158" t="s">
        <v>382</v>
      </c>
      <c r="E51" s="158" t="s">
        <v>383</v>
      </c>
      <c r="F51" s="159">
        <v>0</v>
      </c>
      <c r="G51" s="159">
        <v>1500</v>
      </c>
      <c r="H51" s="159">
        <v>2057.16</v>
      </c>
      <c r="I51" s="159">
        <v>0</v>
      </c>
      <c r="J51" s="159">
        <v>-557.16</v>
      </c>
    </row>
    <row r="52" spans="1:10" x14ac:dyDescent="0.25">
      <c r="A52" s="158" t="s">
        <v>185</v>
      </c>
      <c r="B52" s="158" t="s">
        <v>375</v>
      </c>
      <c r="C52" s="158" t="s">
        <v>304</v>
      </c>
      <c r="D52" s="158" t="s">
        <v>384</v>
      </c>
      <c r="E52" s="158" t="s">
        <v>385</v>
      </c>
      <c r="F52" s="159">
        <v>0</v>
      </c>
      <c r="G52" s="159">
        <v>1000</v>
      </c>
      <c r="H52" s="159">
        <v>810.74</v>
      </c>
      <c r="I52" s="159">
        <v>0</v>
      </c>
      <c r="J52" s="159">
        <v>189.26</v>
      </c>
    </row>
    <row r="53" spans="1:10" x14ac:dyDescent="0.25">
      <c r="A53" s="158" t="s">
        <v>185</v>
      </c>
      <c r="B53" s="158" t="s">
        <v>375</v>
      </c>
      <c r="C53" s="158" t="s">
        <v>304</v>
      </c>
      <c r="D53" s="158" t="s">
        <v>386</v>
      </c>
      <c r="E53" s="158" t="s">
        <v>387</v>
      </c>
      <c r="F53" s="159">
        <v>0</v>
      </c>
      <c r="G53" s="159">
        <v>330</v>
      </c>
      <c r="H53" s="159">
        <v>330</v>
      </c>
      <c r="I53" s="159">
        <v>0</v>
      </c>
      <c r="J53" s="159">
        <v>0</v>
      </c>
    </row>
    <row r="54" spans="1:10" x14ac:dyDescent="0.25">
      <c r="A54" s="158" t="s">
        <v>185</v>
      </c>
      <c r="B54" s="158" t="s">
        <v>375</v>
      </c>
      <c r="C54" s="158" t="s">
        <v>304</v>
      </c>
      <c r="D54" s="158" t="s">
        <v>388</v>
      </c>
      <c r="E54" s="158" t="s">
        <v>389</v>
      </c>
      <c r="F54" s="159">
        <v>0</v>
      </c>
      <c r="G54" s="159">
        <v>10000</v>
      </c>
      <c r="H54" s="159">
        <v>1253.68</v>
      </c>
      <c r="I54" s="159">
        <v>0</v>
      </c>
      <c r="J54" s="159">
        <v>8746.32</v>
      </c>
    </row>
    <row r="55" spans="1:10" x14ac:dyDescent="0.25">
      <c r="A55" s="158" t="s">
        <v>185</v>
      </c>
      <c r="B55" s="158" t="s">
        <v>375</v>
      </c>
      <c r="C55" s="158" t="s">
        <v>304</v>
      </c>
      <c r="D55" s="158" t="s">
        <v>390</v>
      </c>
      <c r="E55" s="158" t="s">
        <v>391</v>
      </c>
      <c r="F55" s="159">
        <v>0</v>
      </c>
      <c r="G55" s="159">
        <v>5000</v>
      </c>
      <c r="H55" s="159">
        <v>5782.2</v>
      </c>
      <c r="I55" s="159">
        <v>0</v>
      </c>
      <c r="J55" s="159">
        <v>-782.2</v>
      </c>
    </row>
    <row r="56" spans="1:10" x14ac:dyDescent="0.25">
      <c r="A56" s="158" t="s">
        <v>185</v>
      </c>
      <c r="B56" s="158" t="s">
        <v>375</v>
      </c>
      <c r="C56" s="158" t="s">
        <v>304</v>
      </c>
      <c r="D56" s="158" t="s">
        <v>392</v>
      </c>
      <c r="E56" s="158" t="s">
        <v>393</v>
      </c>
      <c r="F56" s="159">
        <v>0</v>
      </c>
      <c r="G56" s="159">
        <v>500</v>
      </c>
      <c r="H56" s="159">
        <v>216.93</v>
      </c>
      <c r="I56" s="159">
        <v>0</v>
      </c>
      <c r="J56" s="159">
        <v>283.07</v>
      </c>
    </row>
    <row r="57" spans="1:10" x14ac:dyDescent="0.25">
      <c r="A57" s="158" t="s">
        <v>185</v>
      </c>
      <c r="B57" s="158" t="s">
        <v>375</v>
      </c>
      <c r="C57" s="158" t="s">
        <v>304</v>
      </c>
      <c r="D57" s="158" t="s">
        <v>394</v>
      </c>
      <c r="E57" s="158" t="s">
        <v>395</v>
      </c>
      <c r="F57" s="159">
        <v>0</v>
      </c>
      <c r="G57" s="159">
        <v>1750</v>
      </c>
      <c r="H57" s="159">
        <v>606.11</v>
      </c>
      <c r="I57" s="159">
        <v>0</v>
      </c>
      <c r="J57" s="159">
        <v>1143.8900000000001</v>
      </c>
    </row>
    <row r="58" spans="1:10" x14ac:dyDescent="0.25">
      <c r="A58" s="158" t="s">
        <v>185</v>
      </c>
      <c r="B58" s="158" t="s">
        <v>375</v>
      </c>
      <c r="C58" s="158" t="s">
        <v>304</v>
      </c>
      <c r="D58" s="158" t="s">
        <v>396</v>
      </c>
      <c r="E58" s="158" t="s">
        <v>397</v>
      </c>
      <c r="F58" s="159">
        <v>0</v>
      </c>
      <c r="G58" s="159">
        <v>4070</v>
      </c>
      <c r="H58" s="159">
        <v>2883.95</v>
      </c>
      <c r="I58" s="159">
        <v>0</v>
      </c>
      <c r="J58" s="159">
        <v>1186.05</v>
      </c>
    </row>
    <row r="59" spans="1:10" x14ac:dyDescent="0.25">
      <c r="A59" s="158" t="s">
        <v>185</v>
      </c>
      <c r="B59" s="158" t="s">
        <v>375</v>
      </c>
      <c r="C59" s="158" t="s">
        <v>304</v>
      </c>
      <c r="D59" s="158" t="s">
        <v>398</v>
      </c>
      <c r="E59" s="158" t="s">
        <v>399</v>
      </c>
      <c r="F59" s="159">
        <v>0</v>
      </c>
      <c r="G59" s="159">
        <v>180</v>
      </c>
      <c r="H59" s="159">
        <v>180</v>
      </c>
      <c r="I59" s="159">
        <v>0</v>
      </c>
      <c r="J59" s="159">
        <v>0</v>
      </c>
    </row>
    <row r="60" spans="1:10" x14ac:dyDescent="0.25">
      <c r="A60" s="158" t="s">
        <v>185</v>
      </c>
      <c r="B60" s="158" t="s">
        <v>375</v>
      </c>
      <c r="C60" s="158" t="s">
        <v>304</v>
      </c>
      <c r="D60" s="158" t="s">
        <v>400</v>
      </c>
      <c r="E60" s="158" t="s">
        <v>401</v>
      </c>
      <c r="F60" s="159">
        <v>0</v>
      </c>
      <c r="G60" s="159">
        <v>60000</v>
      </c>
      <c r="H60" s="159">
        <v>59747.43</v>
      </c>
      <c r="I60" s="159">
        <v>0</v>
      </c>
      <c r="J60" s="159">
        <v>252.57</v>
      </c>
    </row>
    <row r="61" spans="1:10" x14ac:dyDescent="0.25">
      <c r="A61" s="158" t="s">
        <v>185</v>
      </c>
      <c r="B61" s="158" t="s">
        <v>375</v>
      </c>
      <c r="C61" s="158" t="s">
        <v>304</v>
      </c>
      <c r="D61" s="158" t="s">
        <v>402</v>
      </c>
      <c r="E61" s="158" t="s">
        <v>403</v>
      </c>
      <c r="F61" s="159">
        <v>0</v>
      </c>
      <c r="G61" s="159">
        <v>4500</v>
      </c>
      <c r="H61" s="159">
        <v>7217.46</v>
      </c>
      <c r="I61" s="159">
        <v>0</v>
      </c>
      <c r="J61" s="159">
        <v>-2717.46</v>
      </c>
    </row>
    <row r="62" spans="1:10" x14ac:dyDescent="0.25">
      <c r="A62" s="158" t="s">
        <v>185</v>
      </c>
      <c r="B62" s="158" t="s">
        <v>375</v>
      </c>
      <c r="C62" s="158" t="s">
        <v>304</v>
      </c>
      <c r="D62" s="158" t="s">
        <v>404</v>
      </c>
      <c r="E62" s="158" t="s">
        <v>405</v>
      </c>
      <c r="F62" s="159">
        <v>0</v>
      </c>
      <c r="G62" s="159">
        <v>5000</v>
      </c>
      <c r="H62" s="159">
        <v>3450</v>
      </c>
      <c r="I62" s="159">
        <v>0</v>
      </c>
      <c r="J62" s="159">
        <v>1550</v>
      </c>
    </row>
    <row r="63" spans="1:10" x14ac:dyDescent="0.25">
      <c r="A63" s="158" t="s">
        <v>185</v>
      </c>
      <c r="B63" s="158" t="s">
        <v>375</v>
      </c>
      <c r="C63" s="158" t="s">
        <v>304</v>
      </c>
      <c r="D63" s="158" t="s">
        <v>406</v>
      </c>
      <c r="E63" s="158" t="s">
        <v>407</v>
      </c>
      <c r="F63" s="159">
        <v>0</v>
      </c>
      <c r="G63" s="159">
        <v>15000</v>
      </c>
      <c r="H63" s="159">
        <v>14696.11</v>
      </c>
      <c r="I63" s="159">
        <v>0</v>
      </c>
      <c r="J63" s="159">
        <v>303.89</v>
      </c>
    </row>
    <row r="64" spans="1:10" x14ac:dyDescent="0.25">
      <c r="A64" s="158" t="s">
        <v>185</v>
      </c>
      <c r="B64" s="158" t="s">
        <v>375</v>
      </c>
      <c r="C64" s="158" t="s">
        <v>304</v>
      </c>
      <c r="D64" s="158" t="s">
        <v>408</v>
      </c>
      <c r="E64" s="158" t="s">
        <v>409</v>
      </c>
      <c r="F64" s="159">
        <v>0</v>
      </c>
      <c r="G64" s="159">
        <v>14000</v>
      </c>
      <c r="H64" s="159">
        <v>13605</v>
      </c>
      <c r="I64" s="159">
        <v>0</v>
      </c>
      <c r="J64" s="159">
        <v>395</v>
      </c>
    </row>
    <row r="65" spans="1:10" x14ac:dyDescent="0.25">
      <c r="A65" s="158" t="s">
        <v>185</v>
      </c>
      <c r="B65" s="158" t="s">
        <v>375</v>
      </c>
      <c r="C65" s="158" t="s">
        <v>304</v>
      </c>
      <c r="D65" s="158" t="s">
        <v>410</v>
      </c>
      <c r="E65" s="158" t="s">
        <v>411</v>
      </c>
      <c r="F65" s="159">
        <v>0</v>
      </c>
      <c r="G65" s="159">
        <v>1900</v>
      </c>
      <c r="H65" s="159">
        <v>3076.72</v>
      </c>
      <c r="I65" s="159">
        <v>0</v>
      </c>
      <c r="J65" s="159">
        <v>-1176.72</v>
      </c>
    </row>
    <row r="66" spans="1:10" x14ac:dyDescent="0.25">
      <c r="A66" s="158" t="s">
        <v>185</v>
      </c>
      <c r="B66" s="158" t="s">
        <v>375</v>
      </c>
      <c r="C66" s="158" t="s">
        <v>304</v>
      </c>
      <c r="D66" s="158" t="s">
        <v>412</v>
      </c>
      <c r="E66" s="158" t="s">
        <v>413</v>
      </c>
      <c r="F66" s="159">
        <v>0</v>
      </c>
      <c r="G66" s="159">
        <v>3100</v>
      </c>
      <c r="H66" s="159">
        <v>2279.33</v>
      </c>
      <c r="I66" s="159">
        <v>0</v>
      </c>
      <c r="J66" s="159">
        <v>820.67</v>
      </c>
    </row>
    <row r="67" spans="1:10" x14ac:dyDescent="0.25">
      <c r="A67" s="158" t="s">
        <v>185</v>
      </c>
      <c r="B67" s="158" t="s">
        <v>375</v>
      </c>
      <c r="C67" s="158" t="s">
        <v>304</v>
      </c>
      <c r="D67" s="158" t="s">
        <v>359</v>
      </c>
      <c r="E67" s="158" t="s">
        <v>360</v>
      </c>
      <c r="F67" s="159">
        <v>0</v>
      </c>
      <c r="G67" s="159">
        <v>6000</v>
      </c>
      <c r="H67" s="159">
        <v>287.98</v>
      </c>
      <c r="I67" s="159">
        <v>0</v>
      </c>
      <c r="J67" s="159">
        <v>5712.02</v>
      </c>
    </row>
    <row r="68" spans="1:10" x14ac:dyDescent="0.25">
      <c r="A68" s="158" t="s">
        <v>185</v>
      </c>
      <c r="B68" s="158" t="s">
        <v>375</v>
      </c>
      <c r="C68" s="158" t="s">
        <v>304</v>
      </c>
      <c r="D68" s="158" t="s">
        <v>414</v>
      </c>
      <c r="E68" s="158" t="s">
        <v>415</v>
      </c>
      <c r="F68" s="159">
        <v>0</v>
      </c>
      <c r="G68" s="159">
        <v>1950</v>
      </c>
      <c r="H68" s="159">
        <v>2781.75</v>
      </c>
      <c r="I68" s="159">
        <v>0</v>
      </c>
      <c r="J68" s="159">
        <v>-831.75</v>
      </c>
    </row>
    <row r="69" spans="1:10" x14ac:dyDescent="0.25">
      <c r="A69" s="158" t="s">
        <v>185</v>
      </c>
      <c r="B69" s="158" t="s">
        <v>375</v>
      </c>
      <c r="C69" s="158" t="s">
        <v>304</v>
      </c>
      <c r="D69" s="158" t="s">
        <v>416</v>
      </c>
      <c r="E69" s="158" t="s">
        <v>417</v>
      </c>
      <c r="F69" s="159">
        <v>0</v>
      </c>
      <c r="G69" s="159">
        <v>25000</v>
      </c>
      <c r="H69" s="159">
        <v>24880</v>
      </c>
      <c r="I69" s="159">
        <v>0</v>
      </c>
      <c r="J69" s="159">
        <v>120</v>
      </c>
    </row>
    <row r="70" spans="1:10" x14ac:dyDescent="0.25">
      <c r="A70" s="158" t="s">
        <v>185</v>
      </c>
      <c r="B70" s="158" t="s">
        <v>375</v>
      </c>
      <c r="C70" s="158" t="s">
        <v>304</v>
      </c>
      <c r="D70" s="158" t="s">
        <v>361</v>
      </c>
      <c r="E70" s="158" t="s">
        <v>362</v>
      </c>
      <c r="F70" s="159">
        <v>0</v>
      </c>
      <c r="G70" s="159">
        <v>100</v>
      </c>
      <c r="H70" s="159">
        <v>62.06</v>
      </c>
      <c r="I70" s="159">
        <v>0</v>
      </c>
      <c r="J70" s="159">
        <v>37.94</v>
      </c>
    </row>
    <row r="71" spans="1:10" x14ac:dyDescent="0.25">
      <c r="A71" s="158" t="s">
        <v>185</v>
      </c>
      <c r="B71" s="158" t="s">
        <v>375</v>
      </c>
      <c r="C71" s="158" t="s">
        <v>304</v>
      </c>
      <c r="D71" s="158" t="s">
        <v>418</v>
      </c>
      <c r="E71" s="158" t="s">
        <v>419</v>
      </c>
      <c r="F71" s="159">
        <v>0</v>
      </c>
      <c r="G71" s="159">
        <v>8000</v>
      </c>
      <c r="H71" s="159">
        <v>7558.28</v>
      </c>
      <c r="I71" s="159">
        <v>0</v>
      </c>
      <c r="J71" s="159">
        <v>441.72</v>
      </c>
    </row>
    <row r="72" spans="1:10" x14ac:dyDescent="0.25">
      <c r="A72" s="158" t="s">
        <v>185</v>
      </c>
      <c r="B72" s="158" t="s">
        <v>375</v>
      </c>
      <c r="C72" s="158" t="s">
        <v>304</v>
      </c>
      <c r="D72" s="158" t="s">
        <v>420</v>
      </c>
      <c r="E72" s="158" t="s">
        <v>421</v>
      </c>
      <c r="F72" s="159">
        <v>0</v>
      </c>
      <c r="G72" s="159">
        <v>6000</v>
      </c>
      <c r="H72" s="159">
        <v>5850</v>
      </c>
      <c r="I72" s="159">
        <v>0</v>
      </c>
      <c r="J72" s="159">
        <v>150</v>
      </c>
    </row>
    <row r="73" spans="1:10" x14ac:dyDescent="0.25">
      <c r="A73" s="158" t="s">
        <v>185</v>
      </c>
      <c r="B73" s="158" t="s">
        <v>375</v>
      </c>
      <c r="C73" s="158" t="s">
        <v>304</v>
      </c>
      <c r="D73" s="158" t="s">
        <v>422</v>
      </c>
      <c r="E73" s="158" t="s">
        <v>423</v>
      </c>
      <c r="F73" s="159">
        <v>0</v>
      </c>
      <c r="G73" s="159">
        <v>9070</v>
      </c>
      <c r="H73" s="159">
        <v>4771.9799999999996</v>
      </c>
      <c r="I73" s="159">
        <v>0</v>
      </c>
      <c r="J73" s="159">
        <v>4298.0200000000004</v>
      </c>
    </row>
    <row r="74" spans="1:10" x14ac:dyDescent="0.25">
      <c r="A74" s="158" t="s">
        <v>185</v>
      </c>
      <c r="B74" s="158" t="s">
        <v>375</v>
      </c>
      <c r="C74" s="158" t="s">
        <v>304</v>
      </c>
      <c r="D74" s="158" t="s">
        <v>424</v>
      </c>
      <c r="E74" s="158" t="s">
        <v>425</v>
      </c>
      <c r="F74" s="159">
        <v>0</v>
      </c>
      <c r="G74" s="159">
        <v>1000</v>
      </c>
      <c r="H74" s="159">
        <v>307.31</v>
      </c>
      <c r="I74" s="159">
        <v>0</v>
      </c>
      <c r="J74" s="159">
        <v>692.69</v>
      </c>
    </row>
    <row r="75" spans="1:10" x14ac:dyDescent="0.25">
      <c r="A75" s="158" t="s">
        <v>185</v>
      </c>
      <c r="B75" s="158" t="s">
        <v>375</v>
      </c>
      <c r="C75" s="158" t="s">
        <v>304</v>
      </c>
      <c r="D75" s="158" t="s">
        <v>426</v>
      </c>
      <c r="E75" s="158" t="s">
        <v>427</v>
      </c>
      <c r="F75" s="159">
        <v>0</v>
      </c>
      <c r="G75" s="168">
        <v>5150</v>
      </c>
      <c r="H75" s="168">
        <v>5134.43</v>
      </c>
      <c r="I75" s="168">
        <v>0</v>
      </c>
      <c r="J75" s="168">
        <v>15.57</v>
      </c>
    </row>
    <row r="76" spans="1:10" x14ac:dyDescent="0.25">
      <c r="A76" s="158" t="s">
        <v>185</v>
      </c>
      <c r="B76" s="158" t="s">
        <v>375</v>
      </c>
      <c r="C76" s="158" t="s">
        <v>304</v>
      </c>
      <c r="D76" s="158" t="s">
        <v>428</v>
      </c>
      <c r="E76" s="158" t="s">
        <v>429</v>
      </c>
      <c r="F76" s="159">
        <v>0</v>
      </c>
      <c r="G76" s="159">
        <v>3300</v>
      </c>
      <c r="H76" s="159">
        <v>2131.13</v>
      </c>
      <c r="I76" s="159">
        <v>0</v>
      </c>
      <c r="J76" s="159">
        <v>1168.8699999999999</v>
      </c>
    </row>
    <row r="77" spans="1:10" x14ac:dyDescent="0.25">
      <c r="A77" s="158" t="s">
        <v>185</v>
      </c>
      <c r="B77" s="158" t="s">
        <v>375</v>
      </c>
      <c r="C77" s="158" t="s">
        <v>304</v>
      </c>
      <c r="D77" s="158" t="s">
        <v>430</v>
      </c>
      <c r="E77" s="158" t="s">
        <v>431</v>
      </c>
      <c r="F77" s="159">
        <v>0</v>
      </c>
      <c r="G77" s="159">
        <v>1000</v>
      </c>
      <c r="H77" s="159">
        <v>773.58</v>
      </c>
      <c r="I77" s="159">
        <v>0</v>
      </c>
      <c r="J77" s="159">
        <v>226.42</v>
      </c>
    </row>
    <row r="78" spans="1:10" x14ac:dyDescent="0.25">
      <c r="A78" s="158" t="s">
        <v>185</v>
      </c>
      <c r="B78" s="158" t="s">
        <v>375</v>
      </c>
      <c r="C78" s="158" t="s">
        <v>304</v>
      </c>
      <c r="D78" s="158" t="s">
        <v>369</v>
      </c>
      <c r="E78" s="158" t="s">
        <v>370</v>
      </c>
      <c r="F78" s="159">
        <v>0</v>
      </c>
      <c r="G78" s="159">
        <v>1000</v>
      </c>
      <c r="H78" s="159">
        <v>813.32</v>
      </c>
      <c r="I78" s="159">
        <v>0</v>
      </c>
      <c r="J78" s="159">
        <v>186.68</v>
      </c>
    </row>
    <row r="79" spans="1:10" x14ac:dyDescent="0.25">
      <c r="A79" s="158" t="s">
        <v>185</v>
      </c>
      <c r="B79" s="158" t="s">
        <v>375</v>
      </c>
      <c r="C79" s="158" t="s">
        <v>304</v>
      </c>
      <c r="D79" s="158" t="s">
        <v>432</v>
      </c>
      <c r="E79" s="158" t="s">
        <v>433</v>
      </c>
      <c r="F79" s="159">
        <v>0</v>
      </c>
      <c r="G79" s="159">
        <v>22500</v>
      </c>
      <c r="H79" s="159">
        <v>20093.919999999998</v>
      </c>
      <c r="I79" s="159">
        <v>0</v>
      </c>
      <c r="J79" s="159">
        <v>2406.08</v>
      </c>
    </row>
    <row r="80" spans="1:10" x14ac:dyDescent="0.25">
      <c r="A80" s="158" t="s">
        <v>185</v>
      </c>
      <c r="B80" s="158" t="s">
        <v>375</v>
      </c>
      <c r="C80" s="158" t="s">
        <v>304</v>
      </c>
      <c r="D80" s="158" t="s">
        <v>434</v>
      </c>
      <c r="E80" s="158" t="s">
        <v>435</v>
      </c>
      <c r="F80" s="159">
        <v>0</v>
      </c>
      <c r="G80" s="159">
        <v>0</v>
      </c>
      <c r="H80" s="159">
        <v>28715.57</v>
      </c>
      <c r="I80" s="159">
        <v>0</v>
      </c>
      <c r="J80" s="159">
        <v>-28715.57</v>
      </c>
    </row>
    <row r="81" spans="1:10" x14ac:dyDescent="0.25">
      <c r="A81" s="162" t="s">
        <v>185</v>
      </c>
      <c r="B81" s="162" t="s">
        <v>375</v>
      </c>
      <c r="C81" s="162" t="s">
        <v>304</v>
      </c>
      <c r="D81" s="162"/>
      <c r="E81" s="162"/>
      <c r="F81" s="163">
        <v>0</v>
      </c>
      <c r="G81" s="164">
        <v>382200</v>
      </c>
      <c r="H81" s="164">
        <v>414628.18</v>
      </c>
      <c r="I81" s="164">
        <v>0</v>
      </c>
      <c r="J81" s="164">
        <v>-32428.18</v>
      </c>
    </row>
    <row r="82" spans="1:10" x14ac:dyDescent="0.25">
      <c r="A82" s="158" t="s">
        <v>185</v>
      </c>
      <c r="B82" s="158" t="s">
        <v>375</v>
      </c>
      <c r="C82" s="158" t="s">
        <v>311</v>
      </c>
      <c r="D82" s="158" t="s">
        <v>436</v>
      </c>
      <c r="E82" s="158" t="s">
        <v>437</v>
      </c>
      <c r="F82" s="159">
        <v>0</v>
      </c>
      <c r="G82" s="168">
        <v>-4500</v>
      </c>
      <c r="H82" s="168">
        <v>-13355</v>
      </c>
      <c r="I82" s="168">
        <v>0</v>
      </c>
      <c r="J82" s="168">
        <v>8855</v>
      </c>
    </row>
    <row r="83" spans="1:10" x14ac:dyDescent="0.25">
      <c r="A83" s="158" t="s">
        <v>185</v>
      </c>
      <c r="B83" s="158" t="s">
        <v>375</v>
      </c>
      <c r="C83" s="158" t="s">
        <v>311</v>
      </c>
      <c r="D83" s="158" t="s">
        <v>314</v>
      </c>
      <c r="E83" s="158" t="s">
        <v>315</v>
      </c>
      <c r="F83" s="159">
        <v>0</v>
      </c>
      <c r="G83" s="159">
        <v>-10000</v>
      </c>
      <c r="H83" s="159">
        <v>-44730.239999999998</v>
      </c>
      <c r="I83" s="159">
        <v>0</v>
      </c>
      <c r="J83" s="159">
        <v>34730.239999999998</v>
      </c>
    </row>
    <row r="84" spans="1:10" x14ac:dyDescent="0.25">
      <c r="A84" s="158" t="s">
        <v>185</v>
      </c>
      <c r="B84" s="158" t="s">
        <v>375</v>
      </c>
      <c r="C84" s="158" t="s">
        <v>311</v>
      </c>
      <c r="D84" s="158" t="s">
        <v>438</v>
      </c>
      <c r="E84" s="158" t="s">
        <v>439</v>
      </c>
      <c r="F84" s="159">
        <v>0</v>
      </c>
      <c r="G84" s="159">
        <v>-11000</v>
      </c>
      <c r="H84" s="159">
        <v>-5000</v>
      </c>
      <c r="I84" s="159">
        <v>0</v>
      </c>
      <c r="J84" s="159">
        <v>-6000</v>
      </c>
    </row>
    <row r="85" spans="1:10" x14ac:dyDescent="0.25">
      <c r="A85" s="158" t="s">
        <v>185</v>
      </c>
      <c r="B85" s="158" t="s">
        <v>375</v>
      </c>
      <c r="C85" s="158" t="s">
        <v>311</v>
      </c>
      <c r="D85" s="158" t="s">
        <v>373</v>
      </c>
      <c r="E85" s="158" t="s">
        <v>374</v>
      </c>
      <c r="F85" s="159">
        <v>0</v>
      </c>
      <c r="G85" s="159">
        <v>0</v>
      </c>
      <c r="H85" s="159">
        <v>-21196.77</v>
      </c>
      <c r="I85" s="159">
        <v>0</v>
      </c>
      <c r="J85" s="159">
        <v>21196.77</v>
      </c>
    </row>
    <row r="86" spans="1:10" x14ac:dyDescent="0.25">
      <c r="A86" s="160" t="s">
        <v>185</v>
      </c>
      <c r="B86" s="160" t="s">
        <v>375</v>
      </c>
      <c r="C86" s="160" t="s">
        <v>311</v>
      </c>
      <c r="D86" s="160"/>
      <c r="E86" s="160"/>
      <c r="F86" s="161">
        <v>0</v>
      </c>
      <c r="G86" s="161">
        <v>-25500</v>
      </c>
      <c r="H86" s="161">
        <v>-84282.01</v>
      </c>
      <c r="I86" s="161">
        <v>0</v>
      </c>
      <c r="J86" s="161">
        <v>58782.01</v>
      </c>
    </row>
    <row r="87" spans="1:10" x14ac:dyDescent="0.25">
      <c r="A87" s="223" t="s">
        <v>185</v>
      </c>
      <c r="B87" s="223" t="s">
        <v>375</v>
      </c>
      <c r="C87" s="223"/>
      <c r="D87" s="223"/>
      <c r="E87" s="223"/>
      <c r="F87" s="224">
        <v>0</v>
      </c>
      <c r="G87" s="222">
        <v>356700</v>
      </c>
      <c r="H87" s="222">
        <v>330346.17</v>
      </c>
      <c r="I87" s="222">
        <v>0</v>
      </c>
      <c r="J87" s="222">
        <v>26353.83</v>
      </c>
    </row>
    <row r="88" spans="1:10" x14ac:dyDescent="0.25">
      <c r="A88" s="158" t="s">
        <v>201</v>
      </c>
      <c r="B88" s="158" t="s">
        <v>440</v>
      </c>
      <c r="C88" s="158" t="s">
        <v>304</v>
      </c>
      <c r="D88" s="158" t="s">
        <v>347</v>
      </c>
      <c r="E88" s="158" t="s">
        <v>348</v>
      </c>
      <c r="F88" s="159">
        <v>0</v>
      </c>
      <c r="G88" s="159">
        <v>160320</v>
      </c>
      <c r="H88" s="159">
        <v>105952.69</v>
      </c>
      <c r="I88" s="159">
        <v>0</v>
      </c>
      <c r="J88" s="159">
        <v>54367.31</v>
      </c>
    </row>
    <row r="89" spans="1:10" x14ac:dyDescent="0.25">
      <c r="A89" s="158" t="s">
        <v>201</v>
      </c>
      <c r="B89" s="158" t="s">
        <v>440</v>
      </c>
      <c r="C89" s="158" t="s">
        <v>304</v>
      </c>
      <c r="D89" s="158" t="s">
        <v>349</v>
      </c>
      <c r="E89" s="158" t="s">
        <v>350</v>
      </c>
      <c r="F89" s="159">
        <v>0</v>
      </c>
      <c r="G89" s="159">
        <v>9832</v>
      </c>
      <c r="H89" s="159">
        <v>10855.7</v>
      </c>
      <c r="I89" s="159">
        <v>0</v>
      </c>
      <c r="J89" s="159">
        <v>-1023.7</v>
      </c>
    </row>
    <row r="90" spans="1:10" x14ac:dyDescent="0.25">
      <c r="A90" s="158" t="s">
        <v>201</v>
      </c>
      <c r="B90" s="158" t="s">
        <v>440</v>
      </c>
      <c r="C90" s="158" t="s">
        <v>304</v>
      </c>
      <c r="D90" s="158" t="s">
        <v>351</v>
      </c>
      <c r="E90" s="158" t="s">
        <v>352</v>
      </c>
      <c r="F90" s="159">
        <v>0</v>
      </c>
      <c r="G90" s="159">
        <v>19565</v>
      </c>
      <c r="H90" s="159">
        <v>14852.75</v>
      </c>
      <c r="I90" s="159">
        <v>0</v>
      </c>
      <c r="J90" s="159">
        <v>4712.25</v>
      </c>
    </row>
    <row r="91" spans="1:10" x14ac:dyDescent="0.25">
      <c r="A91" s="158" t="s">
        <v>201</v>
      </c>
      <c r="B91" s="158" t="s">
        <v>440</v>
      </c>
      <c r="C91" s="158" t="s">
        <v>304</v>
      </c>
      <c r="D91" s="158" t="s">
        <v>441</v>
      </c>
      <c r="E91" s="158" t="s">
        <v>442</v>
      </c>
      <c r="F91" s="159">
        <v>0</v>
      </c>
      <c r="G91" s="159">
        <v>8000</v>
      </c>
      <c r="H91" s="159">
        <v>588</v>
      </c>
      <c r="I91" s="159">
        <v>0</v>
      </c>
      <c r="J91" s="159">
        <v>7412</v>
      </c>
    </row>
    <row r="92" spans="1:10" x14ac:dyDescent="0.25">
      <c r="A92" s="158" t="s">
        <v>201</v>
      </c>
      <c r="B92" s="158" t="s">
        <v>440</v>
      </c>
      <c r="C92" s="158" t="s">
        <v>304</v>
      </c>
      <c r="D92" s="158" t="s">
        <v>376</v>
      </c>
      <c r="E92" s="158" t="s">
        <v>377</v>
      </c>
      <c r="F92" s="159">
        <v>0</v>
      </c>
      <c r="G92" s="159">
        <v>10000</v>
      </c>
      <c r="H92" s="159">
        <v>223.38</v>
      </c>
      <c r="I92" s="159">
        <v>0</v>
      </c>
      <c r="J92" s="159">
        <v>9776.6200000000008</v>
      </c>
    </row>
    <row r="93" spans="1:10" x14ac:dyDescent="0.25">
      <c r="A93" s="158" t="s">
        <v>201</v>
      </c>
      <c r="B93" s="158" t="s">
        <v>440</v>
      </c>
      <c r="C93" s="158" t="s">
        <v>304</v>
      </c>
      <c r="D93" s="158" t="s">
        <v>318</v>
      </c>
      <c r="E93" s="158" t="s">
        <v>319</v>
      </c>
      <c r="F93" s="159">
        <v>0</v>
      </c>
      <c r="G93" s="159">
        <v>200</v>
      </c>
      <c r="H93" s="159">
        <v>180</v>
      </c>
      <c r="I93" s="159">
        <v>0</v>
      </c>
      <c r="J93" s="159">
        <v>20</v>
      </c>
    </row>
    <row r="94" spans="1:10" x14ac:dyDescent="0.25">
      <c r="A94" s="158" t="s">
        <v>201</v>
      </c>
      <c r="B94" s="158" t="s">
        <v>440</v>
      </c>
      <c r="C94" s="158" t="s">
        <v>304</v>
      </c>
      <c r="D94" s="158" t="s">
        <v>410</v>
      </c>
      <c r="E94" s="158" t="s">
        <v>411</v>
      </c>
      <c r="F94" s="159">
        <v>0</v>
      </c>
      <c r="G94" s="159">
        <v>22880</v>
      </c>
      <c r="H94" s="159">
        <v>22830.44</v>
      </c>
      <c r="I94" s="159">
        <v>0</v>
      </c>
      <c r="J94" s="159">
        <v>49.56</v>
      </c>
    </row>
    <row r="95" spans="1:10" x14ac:dyDescent="0.25">
      <c r="A95" s="158" t="s">
        <v>201</v>
      </c>
      <c r="B95" s="158" t="s">
        <v>440</v>
      </c>
      <c r="C95" s="158" t="s">
        <v>304</v>
      </c>
      <c r="D95" s="158" t="s">
        <v>443</v>
      </c>
      <c r="E95" s="158" t="s">
        <v>444</v>
      </c>
      <c r="F95" s="159">
        <v>0</v>
      </c>
      <c r="G95" s="159">
        <v>5210</v>
      </c>
      <c r="H95" s="159">
        <v>11404.11</v>
      </c>
      <c r="I95" s="159">
        <v>0</v>
      </c>
      <c r="J95" s="159">
        <v>-6194.11</v>
      </c>
    </row>
    <row r="96" spans="1:10" x14ac:dyDescent="0.25">
      <c r="A96" s="158" t="s">
        <v>201</v>
      </c>
      <c r="B96" s="158" t="s">
        <v>440</v>
      </c>
      <c r="C96" s="158" t="s">
        <v>304</v>
      </c>
      <c r="D96" s="158" t="s">
        <v>445</v>
      </c>
      <c r="E96" s="158" t="s">
        <v>446</v>
      </c>
      <c r="F96" s="159">
        <v>0</v>
      </c>
      <c r="G96" s="159">
        <v>0</v>
      </c>
      <c r="H96" s="159">
        <v>742.5</v>
      </c>
      <c r="I96" s="159">
        <v>0</v>
      </c>
      <c r="J96" s="159">
        <v>-742.5</v>
      </c>
    </row>
    <row r="97" spans="1:10" x14ac:dyDescent="0.25">
      <c r="A97" s="158" t="s">
        <v>201</v>
      </c>
      <c r="B97" s="158" t="s">
        <v>440</v>
      </c>
      <c r="C97" s="158" t="s">
        <v>304</v>
      </c>
      <c r="D97" s="158" t="s">
        <v>447</v>
      </c>
      <c r="E97" s="158" t="s">
        <v>448</v>
      </c>
      <c r="F97" s="159">
        <v>0</v>
      </c>
      <c r="G97" s="159">
        <v>13528</v>
      </c>
      <c r="H97" s="159">
        <v>8504.69</v>
      </c>
      <c r="I97" s="159">
        <v>0</v>
      </c>
      <c r="J97" s="159">
        <v>5023.3100000000004</v>
      </c>
    </row>
    <row r="98" spans="1:10" x14ac:dyDescent="0.25">
      <c r="A98" s="158" t="s">
        <v>201</v>
      </c>
      <c r="B98" s="158" t="s">
        <v>440</v>
      </c>
      <c r="C98" s="158" t="s">
        <v>304</v>
      </c>
      <c r="D98" s="158" t="s">
        <v>449</v>
      </c>
      <c r="E98" s="158" t="s">
        <v>450</v>
      </c>
      <c r="F98" s="159">
        <v>0</v>
      </c>
      <c r="G98" s="159">
        <v>900</v>
      </c>
      <c r="H98" s="159">
        <v>479.55</v>
      </c>
      <c r="I98" s="159">
        <v>0</v>
      </c>
      <c r="J98" s="159">
        <v>420.45</v>
      </c>
    </row>
    <row r="99" spans="1:10" x14ac:dyDescent="0.25">
      <c r="A99" s="158" t="s">
        <v>201</v>
      </c>
      <c r="B99" s="158" t="s">
        <v>440</v>
      </c>
      <c r="C99" s="158" t="s">
        <v>304</v>
      </c>
      <c r="D99" s="158" t="s">
        <v>451</v>
      </c>
      <c r="E99" s="158" t="s">
        <v>452</v>
      </c>
      <c r="F99" s="159">
        <v>0</v>
      </c>
      <c r="G99" s="159">
        <v>300</v>
      </c>
      <c r="H99" s="159">
        <v>0</v>
      </c>
      <c r="I99" s="159">
        <v>0</v>
      </c>
      <c r="J99" s="159">
        <v>300</v>
      </c>
    </row>
    <row r="100" spans="1:10" x14ac:dyDescent="0.25">
      <c r="A100" s="158" t="s">
        <v>201</v>
      </c>
      <c r="B100" s="158" t="s">
        <v>440</v>
      </c>
      <c r="C100" s="158" t="s">
        <v>304</v>
      </c>
      <c r="D100" s="158" t="s">
        <v>422</v>
      </c>
      <c r="E100" s="158" t="s">
        <v>423</v>
      </c>
      <c r="F100" s="159">
        <v>0</v>
      </c>
      <c r="G100" s="159">
        <v>0</v>
      </c>
      <c r="H100" s="159">
        <v>124.92</v>
      </c>
      <c r="I100" s="159">
        <v>0</v>
      </c>
      <c r="J100" s="159">
        <v>-124.92</v>
      </c>
    </row>
    <row r="101" spans="1:10" x14ac:dyDescent="0.25">
      <c r="A101" s="158" t="s">
        <v>201</v>
      </c>
      <c r="B101" s="158" t="s">
        <v>440</v>
      </c>
      <c r="C101" s="158" t="s">
        <v>304</v>
      </c>
      <c r="D101" s="158" t="s">
        <v>453</v>
      </c>
      <c r="E101" s="158" t="s">
        <v>454</v>
      </c>
      <c r="F101" s="159">
        <v>0</v>
      </c>
      <c r="G101" s="159">
        <v>500</v>
      </c>
      <c r="H101" s="159">
        <v>525</v>
      </c>
      <c r="I101" s="159">
        <v>0</v>
      </c>
      <c r="J101" s="159">
        <v>-25</v>
      </c>
    </row>
    <row r="102" spans="1:10" x14ac:dyDescent="0.25">
      <c r="A102" s="158" t="s">
        <v>201</v>
      </c>
      <c r="B102" s="158" t="s">
        <v>440</v>
      </c>
      <c r="C102" s="158" t="s">
        <v>304</v>
      </c>
      <c r="D102" s="158" t="s">
        <v>455</v>
      </c>
      <c r="E102" s="158" t="s">
        <v>456</v>
      </c>
      <c r="F102" s="159">
        <v>0</v>
      </c>
      <c r="G102" s="159">
        <v>400</v>
      </c>
      <c r="H102" s="159">
        <v>400</v>
      </c>
      <c r="I102" s="159">
        <v>0</v>
      </c>
      <c r="J102" s="159">
        <v>0</v>
      </c>
    </row>
    <row r="103" spans="1:10" x14ac:dyDescent="0.25">
      <c r="A103" s="158" t="s">
        <v>201</v>
      </c>
      <c r="B103" s="158" t="s">
        <v>440</v>
      </c>
      <c r="C103" s="158" t="s">
        <v>304</v>
      </c>
      <c r="D103" s="158" t="s">
        <v>457</v>
      </c>
      <c r="E103" s="158" t="s">
        <v>458</v>
      </c>
      <c r="F103" s="159">
        <v>0</v>
      </c>
      <c r="G103" s="159">
        <v>80000</v>
      </c>
      <c r="H103" s="159">
        <v>23847.119999999999</v>
      </c>
      <c r="I103" s="159">
        <v>0</v>
      </c>
      <c r="J103" s="159">
        <v>56152.88</v>
      </c>
    </row>
    <row r="104" spans="1:10" x14ac:dyDescent="0.25">
      <c r="A104" s="158" t="s">
        <v>201</v>
      </c>
      <c r="B104" s="158" t="s">
        <v>440</v>
      </c>
      <c r="C104" s="158" t="s">
        <v>304</v>
      </c>
      <c r="D104" s="158" t="s">
        <v>459</v>
      </c>
      <c r="E104" s="158" t="s">
        <v>460</v>
      </c>
      <c r="F104" s="159">
        <v>0</v>
      </c>
      <c r="G104" s="159">
        <v>9037422</v>
      </c>
      <c r="H104" s="159">
        <v>7564085.7999999998</v>
      </c>
      <c r="I104" s="159">
        <v>0</v>
      </c>
      <c r="J104" s="159">
        <v>1473336.2</v>
      </c>
    </row>
    <row r="105" spans="1:10" x14ac:dyDescent="0.25">
      <c r="A105" s="158" t="s">
        <v>201</v>
      </c>
      <c r="B105" s="158" t="s">
        <v>440</v>
      </c>
      <c r="C105" s="158" t="s">
        <v>304</v>
      </c>
      <c r="D105" s="158" t="s">
        <v>461</v>
      </c>
      <c r="E105" s="158" t="s">
        <v>462</v>
      </c>
      <c r="F105" s="159">
        <v>0</v>
      </c>
      <c r="G105" s="159">
        <v>45000</v>
      </c>
      <c r="H105" s="159">
        <v>5729.5</v>
      </c>
      <c r="I105" s="159">
        <v>0</v>
      </c>
      <c r="J105" s="159">
        <v>39270.5</v>
      </c>
    </row>
    <row r="106" spans="1:10" x14ac:dyDescent="0.25">
      <c r="A106" s="158" t="s">
        <v>201</v>
      </c>
      <c r="B106" s="158" t="s">
        <v>440</v>
      </c>
      <c r="C106" s="158" t="s">
        <v>304</v>
      </c>
      <c r="D106" s="158" t="s">
        <v>463</v>
      </c>
      <c r="E106" s="158" t="s">
        <v>464</v>
      </c>
      <c r="F106" s="159">
        <v>0</v>
      </c>
      <c r="G106" s="159">
        <v>400000</v>
      </c>
      <c r="H106" s="159">
        <v>176989.18</v>
      </c>
      <c r="I106" s="159">
        <v>0</v>
      </c>
      <c r="J106" s="159">
        <v>223010.82</v>
      </c>
    </row>
    <row r="107" spans="1:10" x14ac:dyDescent="0.25">
      <c r="A107" s="158" t="s">
        <v>201</v>
      </c>
      <c r="B107" s="158" t="s">
        <v>440</v>
      </c>
      <c r="C107" s="158" t="s">
        <v>304</v>
      </c>
      <c r="D107" s="158" t="s">
        <v>465</v>
      </c>
      <c r="E107" s="158" t="s">
        <v>466</v>
      </c>
      <c r="F107" s="159">
        <v>0</v>
      </c>
      <c r="G107" s="159">
        <v>249696</v>
      </c>
      <c r="H107" s="159">
        <v>40467.660000000003</v>
      </c>
      <c r="I107" s="159">
        <v>0</v>
      </c>
      <c r="J107" s="159">
        <v>209228.34</v>
      </c>
    </row>
    <row r="108" spans="1:10" x14ac:dyDescent="0.25">
      <c r="A108" s="158" t="s">
        <v>201</v>
      </c>
      <c r="B108" s="158" t="s">
        <v>440</v>
      </c>
      <c r="C108" s="158" t="s">
        <v>304</v>
      </c>
      <c r="D108" s="158" t="s">
        <v>467</v>
      </c>
      <c r="E108" s="158" t="s">
        <v>468</v>
      </c>
      <c r="F108" s="159">
        <v>0</v>
      </c>
      <c r="G108" s="159">
        <v>0</v>
      </c>
      <c r="H108" s="159">
        <v>14</v>
      </c>
      <c r="I108" s="159">
        <v>0</v>
      </c>
      <c r="J108" s="159">
        <v>-14</v>
      </c>
    </row>
    <row r="109" spans="1:10" x14ac:dyDescent="0.25">
      <c r="A109" s="158" t="s">
        <v>201</v>
      </c>
      <c r="B109" s="158" t="s">
        <v>440</v>
      </c>
      <c r="C109" s="158" t="s">
        <v>304</v>
      </c>
      <c r="D109" s="158" t="s">
        <v>469</v>
      </c>
      <c r="E109" s="158" t="s">
        <v>470</v>
      </c>
      <c r="F109" s="159">
        <v>0</v>
      </c>
      <c r="G109" s="159">
        <v>11500</v>
      </c>
      <c r="H109" s="159">
        <v>8631.27</v>
      </c>
      <c r="I109" s="159">
        <v>0</v>
      </c>
      <c r="J109" s="159">
        <v>2868.73</v>
      </c>
    </row>
    <row r="110" spans="1:10" x14ac:dyDescent="0.25">
      <c r="A110" s="158" t="s">
        <v>201</v>
      </c>
      <c r="B110" s="158" t="s">
        <v>440</v>
      </c>
      <c r="C110" s="158" t="s">
        <v>304</v>
      </c>
      <c r="D110" s="158" t="s">
        <v>336</v>
      </c>
      <c r="E110" s="158" t="s">
        <v>337</v>
      </c>
      <c r="F110" s="159">
        <v>0</v>
      </c>
      <c r="G110" s="159">
        <v>550</v>
      </c>
      <c r="H110" s="159">
        <v>0</v>
      </c>
      <c r="I110" s="159">
        <v>0</v>
      </c>
      <c r="J110" s="159">
        <v>550</v>
      </c>
    </row>
    <row r="111" spans="1:10" x14ac:dyDescent="0.25">
      <c r="A111" s="158" t="s">
        <v>201</v>
      </c>
      <c r="B111" s="158" t="s">
        <v>440</v>
      </c>
      <c r="C111" s="158" t="s">
        <v>304</v>
      </c>
      <c r="D111" s="158" t="s">
        <v>338</v>
      </c>
      <c r="E111" s="158" t="s">
        <v>339</v>
      </c>
      <c r="F111" s="159">
        <v>0</v>
      </c>
      <c r="G111" s="159">
        <v>0</v>
      </c>
      <c r="H111" s="159">
        <v>38</v>
      </c>
      <c r="I111" s="159">
        <v>0</v>
      </c>
      <c r="J111" s="159">
        <v>-38</v>
      </c>
    </row>
    <row r="112" spans="1:10" x14ac:dyDescent="0.25">
      <c r="A112" s="158" t="s">
        <v>201</v>
      </c>
      <c r="B112" s="158" t="s">
        <v>440</v>
      </c>
      <c r="C112" s="158" t="s">
        <v>304</v>
      </c>
      <c r="D112" s="158" t="s">
        <v>471</v>
      </c>
      <c r="E112" s="158" t="s">
        <v>472</v>
      </c>
      <c r="F112" s="159">
        <v>0</v>
      </c>
      <c r="G112" s="159">
        <v>2000</v>
      </c>
      <c r="H112" s="159">
        <v>720</v>
      </c>
      <c r="I112" s="159">
        <v>0</v>
      </c>
      <c r="J112" s="159">
        <v>1280</v>
      </c>
    </row>
    <row r="113" spans="1:10" x14ac:dyDescent="0.25">
      <c r="A113" s="158" t="s">
        <v>201</v>
      </c>
      <c r="B113" s="158" t="s">
        <v>440</v>
      </c>
      <c r="C113" s="158" t="s">
        <v>304</v>
      </c>
      <c r="D113" s="158" t="s">
        <v>369</v>
      </c>
      <c r="E113" s="158" t="s">
        <v>370</v>
      </c>
      <c r="F113" s="159">
        <v>0</v>
      </c>
      <c r="G113" s="159">
        <v>1000</v>
      </c>
      <c r="H113" s="159">
        <v>1940</v>
      </c>
      <c r="I113" s="159">
        <v>0</v>
      </c>
      <c r="J113" s="159">
        <v>-940</v>
      </c>
    </row>
    <row r="114" spans="1:10" x14ac:dyDescent="0.25">
      <c r="A114" s="158" t="s">
        <v>201</v>
      </c>
      <c r="B114" s="158" t="s">
        <v>440</v>
      </c>
      <c r="C114" s="158" t="s">
        <v>304</v>
      </c>
      <c r="D114" s="158" t="s">
        <v>473</v>
      </c>
      <c r="E114" s="158" t="s">
        <v>474</v>
      </c>
      <c r="F114" s="159">
        <v>0</v>
      </c>
      <c r="G114" s="159">
        <v>0</v>
      </c>
      <c r="H114" s="159">
        <v>587</v>
      </c>
      <c r="I114" s="159">
        <v>0</v>
      </c>
      <c r="J114" s="159">
        <v>-587</v>
      </c>
    </row>
    <row r="115" spans="1:10" x14ac:dyDescent="0.25">
      <c r="A115" s="158" t="s">
        <v>201</v>
      </c>
      <c r="B115" s="158" t="s">
        <v>440</v>
      </c>
      <c r="C115" s="158" t="s">
        <v>304</v>
      </c>
      <c r="D115" s="158" t="s">
        <v>434</v>
      </c>
      <c r="E115" s="158" t="s">
        <v>435</v>
      </c>
      <c r="F115" s="159">
        <v>0</v>
      </c>
      <c r="G115" s="159">
        <v>25000</v>
      </c>
      <c r="H115" s="159">
        <v>1595000</v>
      </c>
      <c r="I115" s="159">
        <v>0</v>
      </c>
      <c r="J115" s="159">
        <v>-1570000</v>
      </c>
    </row>
    <row r="116" spans="1:10" x14ac:dyDescent="0.25">
      <c r="A116" s="158" t="s">
        <v>201</v>
      </c>
      <c r="B116" s="158" t="s">
        <v>440</v>
      </c>
      <c r="C116" s="158" t="s">
        <v>304</v>
      </c>
      <c r="D116" s="158" t="s">
        <v>475</v>
      </c>
      <c r="E116" s="158" t="s">
        <v>476</v>
      </c>
      <c r="F116" s="159">
        <v>0</v>
      </c>
      <c r="G116" s="159">
        <v>163000</v>
      </c>
      <c r="H116" s="159">
        <v>109604.73</v>
      </c>
      <c r="I116" s="159">
        <v>0</v>
      </c>
      <c r="J116" s="159">
        <v>53395.27</v>
      </c>
    </row>
    <row r="117" spans="1:10" x14ac:dyDescent="0.25">
      <c r="A117" s="160" t="s">
        <v>201</v>
      </c>
      <c r="B117" s="160" t="s">
        <v>440</v>
      </c>
      <c r="C117" s="160" t="s">
        <v>304</v>
      </c>
      <c r="D117" s="160"/>
      <c r="E117" s="160"/>
      <c r="F117" s="161">
        <v>0</v>
      </c>
      <c r="G117" s="161">
        <v>10266803</v>
      </c>
      <c r="H117" s="161">
        <v>9705317.9900000002</v>
      </c>
      <c r="I117" s="161">
        <v>0</v>
      </c>
      <c r="J117" s="161">
        <v>561485.01</v>
      </c>
    </row>
    <row r="118" spans="1:10" x14ac:dyDescent="0.25">
      <c r="A118" s="158" t="s">
        <v>201</v>
      </c>
      <c r="B118" s="158" t="s">
        <v>440</v>
      </c>
      <c r="C118" s="158" t="s">
        <v>311</v>
      </c>
      <c r="D118" s="158" t="s">
        <v>477</v>
      </c>
      <c r="E118" s="158" t="s">
        <v>478</v>
      </c>
      <c r="F118" s="159">
        <v>0</v>
      </c>
      <c r="G118" s="159">
        <v>0</v>
      </c>
      <c r="H118" s="159">
        <v>-95000</v>
      </c>
      <c r="I118" s="159">
        <v>0</v>
      </c>
      <c r="J118" s="159">
        <v>95000</v>
      </c>
    </row>
    <row r="119" spans="1:10" x14ac:dyDescent="0.25">
      <c r="A119" s="158" t="s">
        <v>201</v>
      </c>
      <c r="B119" s="158" t="s">
        <v>440</v>
      </c>
      <c r="C119" s="158" t="s">
        <v>311</v>
      </c>
      <c r="D119" s="158" t="s">
        <v>479</v>
      </c>
      <c r="E119" s="158" t="s">
        <v>480</v>
      </c>
      <c r="F119" s="159">
        <v>0</v>
      </c>
      <c r="G119" s="159">
        <v>-7232442</v>
      </c>
      <c r="H119" s="159">
        <v>-6141243.4299999997</v>
      </c>
      <c r="I119" s="159">
        <v>0</v>
      </c>
      <c r="J119" s="159">
        <v>-1091198.57</v>
      </c>
    </row>
    <row r="120" spans="1:10" x14ac:dyDescent="0.25">
      <c r="A120" s="158" t="s">
        <v>201</v>
      </c>
      <c r="B120" s="158" t="s">
        <v>440</v>
      </c>
      <c r="C120" s="158" t="s">
        <v>311</v>
      </c>
      <c r="D120" s="158" t="s">
        <v>481</v>
      </c>
      <c r="E120" s="158" t="s">
        <v>482</v>
      </c>
      <c r="F120" s="159">
        <v>0</v>
      </c>
      <c r="G120" s="159">
        <v>-249696</v>
      </c>
      <c r="H120" s="159">
        <v>-96306.5</v>
      </c>
      <c r="I120" s="159">
        <v>0</v>
      </c>
      <c r="J120" s="159">
        <v>-153389.5</v>
      </c>
    </row>
    <row r="121" spans="1:10" x14ac:dyDescent="0.25">
      <c r="A121" s="158" t="s">
        <v>201</v>
      </c>
      <c r="B121" s="158" t="s">
        <v>440</v>
      </c>
      <c r="C121" s="158" t="s">
        <v>311</v>
      </c>
      <c r="D121" s="158" t="s">
        <v>314</v>
      </c>
      <c r="E121" s="158" t="s">
        <v>315</v>
      </c>
      <c r="F121" s="159">
        <v>0</v>
      </c>
      <c r="G121" s="159">
        <v>0</v>
      </c>
      <c r="H121" s="159">
        <v>-1101675</v>
      </c>
      <c r="I121" s="159">
        <v>0</v>
      </c>
      <c r="J121" s="168">
        <v>1101675</v>
      </c>
    </row>
    <row r="122" spans="1:10" x14ac:dyDescent="0.25">
      <c r="A122" s="158" t="s">
        <v>201</v>
      </c>
      <c r="B122" s="158" t="s">
        <v>440</v>
      </c>
      <c r="C122" s="158" t="s">
        <v>311</v>
      </c>
      <c r="D122" s="158" t="s">
        <v>483</v>
      </c>
      <c r="E122" s="158" t="s">
        <v>484</v>
      </c>
      <c r="F122" s="159">
        <v>0</v>
      </c>
      <c r="G122" s="159">
        <v>-3000</v>
      </c>
      <c r="H122" s="159">
        <v>-6000</v>
      </c>
      <c r="I122" s="159">
        <v>0</v>
      </c>
      <c r="J122" s="159">
        <v>3000</v>
      </c>
    </row>
    <row r="123" spans="1:10" x14ac:dyDescent="0.25">
      <c r="A123" s="158" t="s">
        <v>201</v>
      </c>
      <c r="B123" s="158" t="s">
        <v>440</v>
      </c>
      <c r="C123" s="158" t="s">
        <v>311</v>
      </c>
      <c r="D123" s="158" t="s">
        <v>485</v>
      </c>
      <c r="E123" s="158" t="s">
        <v>486</v>
      </c>
      <c r="F123" s="159">
        <v>0</v>
      </c>
      <c r="G123" s="159">
        <v>-1500000</v>
      </c>
      <c r="H123" s="159">
        <v>-1500000</v>
      </c>
      <c r="I123" s="159">
        <v>0</v>
      </c>
      <c r="J123" s="159">
        <v>0</v>
      </c>
    </row>
    <row r="124" spans="1:10" x14ac:dyDescent="0.25">
      <c r="A124" s="158" t="s">
        <v>201</v>
      </c>
      <c r="B124" s="158" t="s">
        <v>440</v>
      </c>
      <c r="C124" s="158" t="s">
        <v>311</v>
      </c>
      <c r="D124" s="158" t="s">
        <v>373</v>
      </c>
      <c r="E124" s="158" t="s">
        <v>374</v>
      </c>
      <c r="F124" s="159">
        <v>0</v>
      </c>
      <c r="G124" s="168">
        <v>0</v>
      </c>
      <c r="H124" s="168">
        <v>-500</v>
      </c>
      <c r="I124" s="168">
        <v>0</v>
      </c>
      <c r="J124" s="168">
        <v>500</v>
      </c>
    </row>
    <row r="125" spans="1:10" x14ac:dyDescent="0.25">
      <c r="A125" s="160" t="s">
        <v>201</v>
      </c>
      <c r="B125" s="160" t="s">
        <v>440</v>
      </c>
      <c r="C125" s="160" t="s">
        <v>311</v>
      </c>
      <c r="D125" s="160"/>
      <c r="E125" s="160"/>
      <c r="F125" s="161">
        <v>0</v>
      </c>
      <c r="G125" s="161">
        <v>-8985138</v>
      </c>
      <c r="H125" s="161">
        <v>-8940724.9299999997</v>
      </c>
      <c r="I125" s="161">
        <v>0</v>
      </c>
      <c r="J125" s="161">
        <v>-44413.07</v>
      </c>
    </row>
    <row r="126" spans="1:10" x14ac:dyDescent="0.25">
      <c r="A126" s="160" t="s">
        <v>201</v>
      </c>
      <c r="B126" s="160" t="s">
        <v>440</v>
      </c>
      <c r="C126" s="160"/>
      <c r="D126" s="160"/>
      <c r="E126" s="160"/>
      <c r="F126" s="161">
        <v>0</v>
      </c>
      <c r="G126" s="161">
        <v>1281665</v>
      </c>
      <c r="H126" s="161">
        <v>764593.06</v>
      </c>
      <c r="I126" s="161">
        <v>0</v>
      </c>
      <c r="J126" s="161">
        <v>517071.94</v>
      </c>
    </row>
    <row r="127" spans="1:10" x14ac:dyDescent="0.25">
      <c r="A127" s="158" t="s">
        <v>204</v>
      </c>
      <c r="B127" s="158" t="s">
        <v>487</v>
      </c>
      <c r="C127" s="158" t="s">
        <v>304</v>
      </c>
      <c r="D127" s="158" t="s">
        <v>410</v>
      </c>
      <c r="E127" s="158" t="s">
        <v>411</v>
      </c>
      <c r="F127" s="159">
        <v>0</v>
      </c>
      <c r="G127" s="159">
        <v>600</v>
      </c>
      <c r="H127" s="159">
        <v>0</v>
      </c>
      <c r="I127" s="159">
        <v>0</v>
      </c>
      <c r="J127" s="159">
        <v>600</v>
      </c>
    </row>
    <row r="128" spans="1:10" x14ac:dyDescent="0.25">
      <c r="A128" s="158" t="s">
        <v>204</v>
      </c>
      <c r="B128" s="158" t="s">
        <v>487</v>
      </c>
      <c r="C128" s="158" t="s">
        <v>304</v>
      </c>
      <c r="D128" s="158" t="s">
        <v>488</v>
      </c>
      <c r="E128" s="158" t="s">
        <v>489</v>
      </c>
      <c r="F128" s="159">
        <v>0</v>
      </c>
      <c r="G128" s="159">
        <v>0</v>
      </c>
      <c r="H128" s="159">
        <v>999.67</v>
      </c>
      <c r="I128" s="159">
        <v>0</v>
      </c>
      <c r="J128" s="159">
        <v>-999.67</v>
      </c>
    </row>
    <row r="129" spans="1:11" x14ac:dyDescent="0.25">
      <c r="A129" s="158" t="s">
        <v>204</v>
      </c>
      <c r="B129" s="158" t="s">
        <v>487</v>
      </c>
      <c r="C129" s="158" t="s">
        <v>304</v>
      </c>
      <c r="D129" s="158" t="s">
        <v>490</v>
      </c>
      <c r="E129" s="158" t="s">
        <v>491</v>
      </c>
      <c r="F129" s="159">
        <v>0</v>
      </c>
      <c r="G129" s="159">
        <v>3503.5</v>
      </c>
      <c r="H129" s="159">
        <v>3561.81</v>
      </c>
      <c r="I129" s="159">
        <v>0</v>
      </c>
      <c r="J129" s="159">
        <v>-58.31</v>
      </c>
    </row>
    <row r="130" spans="1:11" x14ac:dyDescent="0.25">
      <c r="A130" s="158" t="s">
        <v>204</v>
      </c>
      <c r="B130" s="158" t="s">
        <v>487</v>
      </c>
      <c r="C130" s="158" t="s">
        <v>304</v>
      </c>
      <c r="D130" s="158" t="s">
        <v>492</v>
      </c>
      <c r="E130" s="158" t="s">
        <v>493</v>
      </c>
      <c r="F130" s="159">
        <v>0</v>
      </c>
      <c r="G130" s="168">
        <v>4000</v>
      </c>
      <c r="H130" s="168">
        <v>3733.18</v>
      </c>
      <c r="I130" s="168">
        <v>0</v>
      </c>
      <c r="J130" s="168">
        <v>266.82</v>
      </c>
    </row>
    <row r="131" spans="1:11" x14ac:dyDescent="0.25">
      <c r="A131" s="158" t="s">
        <v>204</v>
      </c>
      <c r="B131" s="158" t="s">
        <v>487</v>
      </c>
      <c r="C131" s="158" t="s">
        <v>304</v>
      </c>
      <c r="D131" s="158" t="s">
        <v>494</v>
      </c>
      <c r="E131" s="158" t="s">
        <v>495</v>
      </c>
      <c r="F131" s="159">
        <v>0</v>
      </c>
      <c r="G131" s="168">
        <v>996.5</v>
      </c>
      <c r="H131" s="168">
        <v>996.5</v>
      </c>
      <c r="I131" s="168">
        <v>0</v>
      </c>
      <c r="J131" s="168">
        <v>0</v>
      </c>
    </row>
    <row r="132" spans="1:11" x14ac:dyDescent="0.25">
      <c r="A132" s="158" t="s">
        <v>204</v>
      </c>
      <c r="B132" s="158" t="s">
        <v>487</v>
      </c>
      <c r="C132" s="158" t="s">
        <v>304</v>
      </c>
      <c r="D132" s="158" t="s">
        <v>434</v>
      </c>
      <c r="E132" s="158" t="s">
        <v>435</v>
      </c>
      <c r="F132" s="159">
        <v>0</v>
      </c>
      <c r="G132" s="159">
        <v>0</v>
      </c>
      <c r="H132" s="159">
        <v>2000</v>
      </c>
      <c r="I132" s="159">
        <v>0</v>
      </c>
      <c r="J132" s="159">
        <v>-2000</v>
      </c>
    </row>
    <row r="133" spans="1:11" x14ac:dyDescent="0.25">
      <c r="A133" s="160" t="s">
        <v>204</v>
      </c>
      <c r="B133" s="160" t="s">
        <v>487</v>
      </c>
      <c r="C133" s="160" t="s">
        <v>304</v>
      </c>
      <c r="D133" s="160"/>
      <c r="E133" s="160"/>
      <c r="F133" s="161">
        <v>0</v>
      </c>
      <c r="G133" s="161">
        <v>9100</v>
      </c>
      <c r="H133" s="161">
        <v>11291.16</v>
      </c>
      <c r="I133" s="161">
        <v>0</v>
      </c>
      <c r="J133" s="161">
        <v>-2191.16</v>
      </c>
    </row>
    <row r="134" spans="1:11" x14ac:dyDescent="0.25">
      <c r="A134" s="158" t="s">
        <v>204</v>
      </c>
      <c r="B134" s="158" t="s">
        <v>487</v>
      </c>
      <c r="C134" s="158" t="s">
        <v>311</v>
      </c>
      <c r="D134" s="158" t="s">
        <v>496</v>
      </c>
      <c r="E134" s="158" t="s">
        <v>497</v>
      </c>
      <c r="F134" s="159">
        <v>0</v>
      </c>
      <c r="G134" s="159">
        <v>0</v>
      </c>
      <c r="H134" s="159">
        <v>-2000</v>
      </c>
      <c r="I134" s="159">
        <v>0</v>
      </c>
      <c r="J134" s="159">
        <v>2000</v>
      </c>
    </row>
    <row r="135" spans="1:11" x14ac:dyDescent="0.25">
      <c r="A135" s="158" t="s">
        <v>204</v>
      </c>
      <c r="B135" s="158" t="s">
        <v>487</v>
      </c>
      <c r="C135" s="158" t="s">
        <v>311</v>
      </c>
      <c r="D135" s="158" t="s">
        <v>373</v>
      </c>
      <c r="E135" s="158" t="s">
        <v>374</v>
      </c>
      <c r="F135" s="159">
        <v>0</v>
      </c>
      <c r="G135" s="159">
        <v>0</v>
      </c>
      <c r="H135" s="159">
        <v>-1679.99</v>
      </c>
      <c r="I135" s="159">
        <v>0</v>
      </c>
      <c r="J135" s="159">
        <v>1679.99</v>
      </c>
    </row>
    <row r="136" spans="1:11" x14ac:dyDescent="0.25">
      <c r="A136" s="160" t="s">
        <v>204</v>
      </c>
      <c r="B136" s="160" t="s">
        <v>487</v>
      </c>
      <c r="C136" s="160" t="s">
        <v>311</v>
      </c>
      <c r="D136" s="160"/>
      <c r="E136" s="160"/>
      <c r="F136" s="161">
        <v>0</v>
      </c>
      <c r="G136" s="161">
        <v>0</v>
      </c>
      <c r="H136" s="161">
        <v>-3679.99</v>
      </c>
      <c r="I136" s="161">
        <v>0</v>
      </c>
      <c r="J136" s="161">
        <v>3679.99</v>
      </c>
    </row>
    <row r="137" spans="1:11" x14ac:dyDescent="0.25">
      <c r="A137" s="162" t="s">
        <v>204</v>
      </c>
      <c r="B137" s="162" t="s">
        <v>487</v>
      </c>
      <c r="C137" s="162"/>
      <c r="D137" s="162"/>
      <c r="E137" s="162"/>
      <c r="F137" s="163">
        <v>0</v>
      </c>
      <c r="G137" s="164">
        <v>9100</v>
      </c>
      <c r="H137" s="164">
        <v>7611.17</v>
      </c>
      <c r="I137" s="164">
        <v>0</v>
      </c>
      <c r="J137" s="164">
        <v>1488.83</v>
      </c>
    </row>
    <row r="138" spans="1:11" x14ac:dyDescent="0.25">
      <c r="A138" s="169"/>
      <c r="B138" s="169"/>
      <c r="C138" s="169"/>
      <c r="D138" s="169"/>
      <c r="E138" s="169"/>
      <c r="F138" s="170">
        <v>0</v>
      </c>
      <c r="G138" s="170">
        <v>988765</v>
      </c>
      <c r="H138" s="170">
        <v>353776.35</v>
      </c>
      <c r="I138" s="170">
        <v>0</v>
      </c>
      <c r="J138" s="170">
        <v>634988.65</v>
      </c>
      <c r="K138" s="42"/>
    </row>
    <row r="139" spans="1:11" x14ac:dyDescent="0.25">
      <c r="K139" s="42"/>
    </row>
    <row r="140" spans="1:11" hidden="1" x14ac:dyDescent="0.25">
      <c r="F140" s="171"/>
      <c r="G140" s="172"/>
      <c r="H140" s="172">
        <f>H80+H115+H132</f>
        <v>1625715.57</v>
      </c>
    </row>
    <row r="141" spans="1:11" hidden="1" x14ac:dyDescent="0.25">
      <c r="F141" s="173"/>
      <c r="G141" s="174"/>
      <c r="H141" s="174">
        <f>H7+H83+H121</f>
        <v>-1191405.24</v>
      </c>
    </row>
    <row r="142" spans="1:11" hidden="1" x14ac:dyDescent="0.25">
      <c r="E142" s="175"/>
      <c r="G142" s="175"/>
    </row>
    <row r="143" spans="1:11" ht="15.75" hidden="1" thickBot="1" x14ac:dyDescent="0.3">
      <c r="E143" s="175"/>
      <c r="G143" s="176"/>
      <c r="H143" s="177">
        <f>H138-H140-H141</f>
        <v>-80533.980000000214</v>
      </c>
    </row>
    <row r="147" spans="3:10" x14ac:dyDescent="0.25">
      <c r="C147" s="178" t="s">
        <v>98</v>
      </c>
      <c r="D147" s="179"/>
      <c r="E147" s="179"/>
      <c r="F147" s="39"/>
      <c r="G147" s="180"/>
      <c r="H147" s="57" t="s">
        <v>98</v>
      </c>
    </row>
    <row r="148" spans="3:10" ht="30" x14ac:dyDescent="0.25">
      <c r="C148" s="59" t="s">
        <v>99</v>
      </c>
      <c r="D148" s="181"/>
      <c r="E148" s="182"/>
      <c r="G148" s="183"/>
      <c r="H148" s="184" t="s">
        <v>99</v>
      </c>
    </row>
    <row r="149" spans="3:10" x14ac:dyDescent="0.25">
      <c r="C149" s="208">
        <v>671314.64</v>
      </c>
      <c r="D149" s="209">
        <v>1</v>
      </c>
      <c r="E149" s="179" t="s">
        <v>101</v>
      </c>
      <c r="F149" s="39"/>
      <c r="G149" s="180"/>
      <c r="H149" s="210">
        <f>C155</f>
        <v>1251968.2800000003</v>
      </c>
    </row>
    <row r="150" spans="3:10" x14ac:dyDescent="0.25">
      <c r="C150" s="211">
        <v>879566</v>
      </c>
      <c r="D150" s="212">
        <v>2</v>
      </c>
      <c r="E150" s="182" t="s">
        <v>102</v>
      </c>
      <c r="G150" s="183"/>
      <c r="H150" s="213">
        <f>-H6</f>
        <v>1024716</v>
      </c>
    </row>
    <row r="151" spans="3:10" x14ac:dyDescent="0.25">
      <c r="C151" s="211">
        <v>2154024.2400000002</v>
      </c>
      <c r="D151" s="212">
        <v>3</v>
      </c>
      <c r="E151" s="182" t="s">
        <v>103</v>
      </c>
      <c r="G151" s="183"/>
      <c r="H151" s="213">
        <f>-(H24+H42+H82+H84+H85+H118+H119+H120+H122+H123+H134+H135+H124+H41)</f>
        <v>7943282.6000000006</v>
      </c>
    </row>
    <row r="152" spans="3:10" x14ac:dyDescent="0.25">
      <c r="C152" s="211">
        <v>315922.58</v>
      </c>
      <c r="D152" s="212">
        <v>4</v>
      </c>
      <c r="E152" s="182" t="s">
        <v>104</v>
      </c>
      <c r="G152" s="183"/>
      <c r="H152" s="213">
        <f>H27+H28+H29+H32+H45+H46+H47+H88+H89+H90</f>
        <v>371650.88</v>
      </c>
    </row>
    <row r="153" spans="3:10" x14ac:dyDescent="0.25">
      <c r="C153" s="211">
        <v>8419.64</v>
      </c>
      <c r="D153" s="212">
        <v>5</v>
      </c>
      <c r="E153" s="182" t="s">
        <v>105</v>
      </c>
      <c r="G153" s="183"/>
      <c r="H153" s="213">
        <f>H116</f>
        <v>109604.73</v>
      </c>
    </row>
    <row r="154" spans="3:10" x14ac:dyDescent="0.25">
      <c r="C154" s="211">
        <v>2128594.38</v>
      </c>
      <c r="D154" s="212">
        <v>6</v>
      </c>
      <c r="E154" s="182" t="s">
        <v>106</v>
      </c>
      <c r="G154" s="183"/>
      <c r="H154" s="213">
        <f>H2+H3+H4+H10+H11+H12+H13+H14+H15+H16++H17+H18+H19+H20+H21+H22+H30+H31+H33+H34+H35+H36+H37+H38+H39+H48+H49+H50+H51+H52+H53+H54+H55+H56+H57+H58+H59+H60+H61+H62+H63+H64+H65+H66+H67+H68+H69+H70+H71+H72+H73+H74+H75+H76+H77+H78+H79+H91+H92+H93+H94+H95+H96+H97+H98+H99+H100+H101+H102+H103+H104+H105+H106+H107+H108+H109+H110+H111+H112+H113+H128+H127+H129+H130+H131+H114</f>
        <v>8406209.0099999998</v>
      </c>
      <c r="I154" s="23"/>
      <c r="J154" s="23"/>
    </row>
    <row r="155" spans="3:10" x14ac:dyDescent="0.25">
      <c r="C155" s="214">
        <v>1251968.2800000003</v>
      </c>
      <c r="D155" s="215">
        <v>7</v>
      </c>
      <c r="E155" s="181" t="s">
        <v>107</v>
      </c>
      <c r="F155" s="216"/>
      <c r="G155" s="217"/>
      <c r="H155" s="218">
        <f>H149+H150+H151-H152-H153-H154</f>
        <v>1332502.2599999998</v>
      </c>
      <c r="I155" s="31"/>
      <c r="J155" s="23"/>
    </row>
    <row r="156" spans="3:10" x14ac:dyDescent="0.25">
      <c r="C156" s="54"/>
      <c r="D156" s="5"/>
      <c r="H156" s="54"/>
    </row>
    <row r="157" spans="3:10" x14ac:dyDescent="0.25">
      <c r="C157" s="54"/>
      <c r="D157" s="5"/>
      <c r="H157" s="54"/>
    </row>
    <row r="158" spans="3:10" x14ac:dyDescent="0.25">
      <c r="C158" s="61">
        <v>824049.42</v>
      </c>
      <c r="D158" s="209">
        <v>8</v>
      </c>
      <c r="E158" s="179" t="s">
        <v>108</v>
      </c>
      <c r="F158" s="39"/>
      <c r="G158" s="180"/>
      <c r="H158" s="219">
        <f>'Final Accounts - Balance Sheet'!I11+'Final Accounts - Balance Sheet'!I14+'Final Accounts - Balance Sheet'!I16</f>
        <v>2069517.82</v>
      </c>
    </row>
    <row r="159" spans="3:10" x14ac:dyDescent="0.25">
      <c r="C159" s="64">
        <f>'Notes to the Accounts'!E67</f>
        <v>94107</v>
      </c>
      <c r="D159" s="212">
        <v>9</v>
      </c>
      <c r="E159" s="182" t="s">
        <v>109</v>
      </c>
      <c r="G159" s="183"/>
      <c r="H159" s="220">
        <f>'Notes to the Accounts'!F67</f>
        <v>227541</v>
      </c>
    </row>
    <row r="160" spans="3:10" x14ac:dyDescent="0.25">
      <c r="C160" s="66">
        <v>500000</v>
      </c>
      <c r="D160" s="215">
        <v>10</v>
      </c>
      <c r="E160" s="181" t="s">
        <v>110</v>
      </c>
      <c r="F160" s="216"/>
      <c r="G160" s="217"/>
      <c r="H160" s="221">
        <v>1971353.18</v>
      </c>
    </row>
  </sheetData>
  <autoFilter ref="A1:J138" xr:uid="{52D6A54C-FCEF-4D99-89B7-2D44F7FB9C8E}"/>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A135E-B0A5-403A-A956-F140DECA66FC}">
  <sheetPr>
    <tabColor rgb="FF00B0F0"/>
  </sheetPr>
  <dimension ref="A1:N143"/>
  <sheetViews>
    <sheetView topLeftCell="G65" workbookViewId="0">
      <selection activeCell="P42" sqref="P42"/>
    </sheetView>
  </sheetViews>
  <sheetFormatPr defaultRowHeight="12.75" x14ac:dyDescent="0.2"/>
  <cols>
    <col min="1" max="1" width="7.140625" style="175" bestFit="1" customWidth="1"/>
    <col min="2" max="2" width="7" style="175" bestFit="1" customWidth="1"/>
    <col min="3" max="3" width="27.140625" style="175" bestFit="1" customWidth="1"/>
    <col min="4" max="4" width="7" style="175" bestFit="1" customWidth="1"/>
    <col min="5" max="5" width="35.85546875" style="175" bestFit="1" customWidth="1"/>
    <col min="6" max="6" width="6.28515625" style="175" bestFit="1" customWidth="1"/>
    <col min="7" max="7" width="26.140625" style="175" bestFit="1" customWidth="1"/>
    <col min="8" max="8" width="8.42578125" style="175" bestFit="1" customWidth="1"/>
    <col min="9" max="9" width="81.7109375" style="175" bestFit="1" customWidth="1"/>
    <col min="10" max="10" width="8.28515625" style="175" bestFit="1" customWidth="1"/>
    <col min="11" max="11" width="13.85546875" style="175" bestFit="1" customWidth="1"/>
    <col min="12" max="12" width="12.7109375" style="175" bestFit="1" customWidth="1"/>
    <col min="13" max="13" width="15" style="175" customWidth="1"/>
    <col min="14" max="14" width="14.28515625" style="175" customWidth="1"/>
    <col min="15" max="16384" width="9.140625" style="175"/>
  </cols>
  <sheetData>
    <row r="1" spans="1:14" ht="25.5" x14ac:dyDescent="0.2">
      <c r="A1" s="185" t="s">
        <v>296</v>
      </c>
      <c r="B1" s="185" t="s">
        <v>498</v>
      </c>
      <c r="C1" s="185" t="s">
        <v>499</v>
      </c>
      <c r="D1" s="185" t="s">
        <v>500</v>
      </c>
      <c r="E1" s="185" t="s">
        <v>501</v>
      </c>
      <c r="F1" s="185" t="s">
        <v>294</v>
      </c>
      <c r="G1" s="185" t="s">
        <v>295</v>
      </c>
      <c r="H1" s="185" t="s">
        <v>297</v>
      </c>
      <c r="I1" s="185" t="s">
        <v>298</v>
      </c>
      <c r="J1" s="186" t="s">
        <v>299</v>
      </c>
      <c r="K1" s="186" t="s">
        <v>300</v>
      </c>
      <c r="L1" s="186" t="s">
        <v>301</v>
      </c>
      <c r="M1" s="228" t="s">
        <v>595</v>
      </c>
      <c r="N1" s="229" t="s">
        <v>596</v>
      </c>
    </row>
    <row r="2" spans="1:14" x14ac:dyDescent="0.2">
      <c r="A2" s="187" t="s">
        <v>311</v>
      </c>
      <c r="B2" s="187" t="s">
        <v>502</v>
      </c>
      <c r="C2" s="187" t="s">
        <v>5</v>
      </c>
      <c r="D2" s="187" t="s">
        <v>503</v>
      </c>
      <c r="E2" s="187" t="s">
        <v>6</v>
      </c>
      <c r="F2" s="187" t="s">
        <v>187</v>
      </c>
      <c r="G2" s="187" t="s">
        <v>303</v>
      </c>
      <c r="H2" s="187" t="s">
        <v>312</v>
      </c>
      <c r="I2" s="187" t="s">
        <v>313</v>
      </c>
      <c r="J2" s="188">
        <v>0</v>
      </c>
      <c r="K2" s="188">
        <v>-1024716</v>
      </c>
      <c r="L2" s="188">
        <v>-1024716</v>
      </c>
    </row>
    <row r="3" spans="1:14" x14ac:dyDescent="0.2">
      <c r="A3" s="189" t="s">
        <v>311</v>
      </c>
      <c r="B3" s="189" t="s">
        <v>502</v>
      </c>
      <c r="C3" s="189" t="s">
        <v>5</v>
      </c>
      <c r="D3" s="189" t="s">
        <v>503</v>
      </c>
      <c r="E3" s="189" t="s">
        <v>6</v>
      </c>
      <c r="F3" s="189"/>
      <c r="G3" s="189"/>
      <c r="H3" s="189"/>
      <c r="I3" s="189"/>
      <c r="J3" s="190">
        <v>0</v>
      </c>
      <c r="K3" s="190">
        <v>-1024716</v>
      </c>
      <c r="L3" s="225">
        <v>-1024716</v>
      </c>
    </row>
    <row r="4" spans="1:14" x14ac:dyDescent="0.2">
      <c r="A4" s="187" t="s">
        <v>311</v>
      </c>
      <c r="B4" s="187" t="s">
        <v>502</v>
      </c>
      <c r="C4" s="187" t="s">
        <v>5</v>
      </c>
      <c r="D4" s="187" t="s">
        <v>504</v>
      </c>
      <c r="E4" s="187" t="s">
        <v>7</v>
      </c>
      <c r="F4" s="187" t="s">
        <v>316</v>
      </c>
      <c r="G4" s="187" t="s">
        <v>317</v>
      </c>
      <c r="H4" s="187" t="s">
        <v>344</v>
      </c>
      <c r="I4" s="187" t="s">
        <v>345</v>
      </c>
      <c r="J4" s="188">
        <v>0</v>
      </c>
      <c r="K4" s="188">
        <v>-20000</v>
      </c>
      <c r="L4" s="188">
        <v>-50600.13</v>
      </c>
    </row>
    <row r="5" spans="1:14" x14ac:dyDescent="0.2">
      <c r="A5" s="189" t="s">
        <v>311</v>
      </c>
      <c r="B5" s="189" t="s">
        <v>502</v>
      </c>
      <c r="C5" s="189" t="s">
        <v>5</v>
      </c>
      <c r="D5" s="189" t="s">
        <v>504</v>
      </c>
      <c r="E5" s="189" t="s">
        <v>7</v>
      </c>
      <c r="F5" s="189"/>
      <c r="G5" s="189"/>
      <c r="H5" s="189"/>
      <c r="I5" s="189"/>
      <c r="J5" s="190">
        <v>0</v>
      </c>
      <c r="K5" s="190">
        <v>-20000</v>
      </c>
      <c r="L5" s="225">
        <v>-50600.13</v>
      </c>
    </row>
    <row r="6" spans="1:14" x14ac:dyDescent="0.2">
      <c r="A6" s="187" t="s">
        <v>311</v>
      </c>
      <c r="B6" s="187" t="s">
        <v>502</v>
      </c>
      <c r="C6" s="187" t="s">
        <v>5</v>
      </c>
      <c r="D6" s="187" t="s">
        <v>505</v>
      </c>
      <c r="E6" s="187" t="s">
        <v>506</v>
      </c>
      <c r="F6" s="187" t="s">
        <v>198</v>
      </c>
      <c r="G6" s="187" t="s">
        <v>346</v>
      </c>
      <c r="H6" s="187" t="s">
        <v>371</v>
      </c>
      <c r="I6" s="187" t="s">
        <v>372</v>
      </c>
      <c r="J6" s="188">
        <v>0</v>
      </c>
      <c r="K6" s="188">
        <v>0</v>
      </c>
      <c r="L6" s="188">
        <v>-60.44</v>
      </c>
    </row>
    <row r="7" spans="1:14" x14ac:dyDescent="0.2">
      <c r="A7" s="187" t="s">
        <v>311</v>
      </c>
      <c r="B7" s="187" t="s">
        <v>502</v>
      </c>
      <c r="C7" s="187" t="s">
        <v>5</v>
      </c>
      <c r="D7" s="187" t="s">
        <v>505</v>
      </c>
      <c r="E7" s="187" t="s">
        <v>506</v>
      </c>
      <c r="F7" s="187" t="s">
        <v>198</v>
      </c>
      <c r="G7" s="187" t="s">
        <v>346</v>
      </c>
      <c r="H7" s="187" t="s">
        <v>373</v>
      </c>
      <c r="I7" s="187" t="s">
        <v>374</v>
      </c>
      <c r="J7" s="188">
        <v>0</v>
      </c>
      <c r="K7" s="188">
        <v>0</v>
      </c>
      <c r="L7" s="188">
        <v>-10340.34</v>
      </c>
    </row>
    <row r="8" spans="1:14" x14ac:dyDescent="0.2">
      <c r="A8" s="187" t="s">
        <v>311</v>
      </c>
      <c r="B8" s="187" t="s">
        <v>502</v>
      </c>
      <c r="C8" s="187" t="s">
        <v>5</v>
      </c>
      <c r="D8" s="187" t="s">
        <v>505</v>
      </c>
      <c r="E8" s="187" t="s">
        <v>506</v>
      </c>
      <c r="F8" s="187" t="s">
        <v>185</v>
      </c>
      <c r="G8" s="187" t="s">
        <v>375</v>
      </c>
      <c r="H8" s="187" t="s">
        <v>436</v>
      </c>
      <c r="I8" s="187" t="s">
        <v>437</v>
      </c>
      <c r="J8" s="188">
        <v>0</v>
      </c>
      <c r="K8" s="188">
        <v>-4500</v>
      </c>
      <c r="L8" s="188">
        <v>-13355</v>
      </c>
    </row>
    <row r="9" spans="1:14" x14ac:dyDescent="0.2">
      <c r="A9" s="187" t="s">
        <v>311</v>
      </c>
      <c r="B9" s="187" t="s">
        <v>502</v>
      </c>
      <c r="C9" s="187" t="s">
        <v>5</v>
      </c>
      <c r="D9" s="187" t="s">
        <v>505</v>
      </c>
      <c r="E9" s="187" t="s">
        <v>506</v>
      </c>
      <c r="F9" s="187" t="s">
        <v>185</v>
      </c>
      <c r="G9" s="187" t="s">
        <v>375</v>
      </c>
      <c r="H9" s="187" t="s">
        <v>438</v>
      </c>
      <c r="I9" s="187" t="s">
        <v>439</v>
      </c>
      <c r="J9" s="188">
        <v>0</v>
      </c>
      <c r="K9" s="188">
        <v>-11000</v>
      </c>
      <c r="L9" s="188">
        <v>-5000</v>
      </c>
    </row>
    <row r="10" spans="1:14" x14ac:dyDescent="0.2">
      <c r="A10" s="187" t="s">
        <v>311</v>
      </c>
      <c r="B10" s="187" t="s">
        <v>502</v>
      </c>
      <c r="C10" s="187" t="s">
        <v>5</v>
      </c>
      <c r="D10" s="187" t="s">
        <v>505</v>
      </c>
      <c r="E10" s="187" t="s">
        <v>506</v>
      </c>
      <c r="F10" s="187" t="s">
        <v>185</v>
      </c>
      <c r="G10" s="187" t="s">
        <v>375</v>
      </c>
      <c r="H10" s="187" t="s">
        <v>373</v>
      </c>
      <c r="I10" s="187" t="s">
        <v>374</v>
      </c>
      <c r="J10" s="188">
        <v>0</v>
      </c>
      <c r="K10" s="188">
        <v>0</v>
      </c>
      <c r="L10" s="188">
        <v>-21196.77</v>
      </c>
    </row>
    <row r="11" spans="1:14" x14ac:dyDescent="0.2">
      <c r="A11" s="187" t="s">
        <v>311</v>
      </c>
      <c r="B11" s="187" t="s">
        <v>502</v>
      </c>
      <c r="C11" s="187" t="s">
        <v>5</v>
      </c>
      <c r="D11" s="187" t="s">
        <v>505</v>
      </c>
      <c r="E11" s="187" t="s">
        <v>506</v>
      </c>
      <c r="F11" s="187" t="s">
        <v>204</v>
      </c>
      <c r="G11" s="187" t="s">
        <v>487</v>
      </c>
      <c r="H11" s="187" t="s">
        <v>373</v>
      </c>
      <c r="I11" s="187" t="s">
        <v>374</v>
      </c>
      <c r="J11" s="188">
        <v>0</v>
      </c>
      <c r="K11" s="188">
        <v>0</v>
      </c>
      <c r="L11" s="188">
        <v>-1679.99</v>
      </c>
    </row>
    <row r="12" spans="1:14" x14ac:dyDescent="0.2">
      <c r="A12" s="189" t="s">
        <v>311</v>
      </c>
      <c r="B12" s="189" t="s">
        <v>502</v>
      </c>
      <c r="C12" s="189" t="s">
        <v>5</v>
      </c>
      <c r="D12" s="189" t="s">
        <v>505</v>
      </c>
      <c r="E12" s="189" t="s">
        <v>506</v>
      </c>
      <c r="F12" s="189"/>
      <c r="G12" s="189"/>
      <c r="H12" s="189"/>
      <c r="I12" s="189"/>
      <c r="J12" s="190">
        <v>0</v>
      </c>
      <c r="K12" s="190">
        <v>-15500</v>
      </c>
      <c r="L12" s="225">
        <v>-51632.54</v>
      </c>
    </row>
    <row r="13" spans="1:14" x14ac:dyDescent="0.2">
      <c r="A13" s="187" t="s">
        <v>311</v>
      </c>
      <c r="B13" s="187" t="s">
        <v>502</v>
      </c>
      <c r="C13" s="187" t="s">
        <v>5</v>
      </c>
      <c r="D13" s="187" t="s">
        <v>507</v>
      </c>
      <c r="E13" s="187" t="s">
        <v>9</v>
      </c>
      <c r="F13" s="187" t="s">
        <v>201</v>
      </c>
      <c r="G13" s="187" t="s">
        <v>440</v>
      </c>
      <c r="H13" s="187" t="s">
        <v>477</v>
      </c>
      <c r="I13" s="187" t="s">
        <v>478</v>
      </c>
      <c r="J13" s="188">
        <v>0</v>
      </c>
      <c r="K13" s="188">
        <v>0</v>
      </c>
      <c r="L13" s="188">
        <v>-95000</v>
      </c>
    </row>
    <row r="14" spans="1:14" x14ac:dyDescent="0.2">
      <c r="A14" s="189" t="s">
        <v>311</v>
      </c>
      <c r="B14" s="189" t="s">
        <v>502</v>
      </c>
      <c r="C14" s="189" t="s">
        <v>5</v>
      </c>
      <c r="D14" s="189" t="s">
        <v>507</v>
      </c>
      <c r="E14" s="189" t="s">
        <v>9</v>
      </c>
      <c r="F14" s="189"/>
      <c r="G14" s="189"/>
      <c r="H14" s="189"/>
      <c r="I14" s="189"/>
      <c r="J14" s="190">
        <v>0</v>
      </c>
      <c r="K14" s="190">
        <v>0</v>
      </c>
      <c r="L14" s="225">
        <v>-95000</v>
      </c>
    </row>
    <row r="15" spans="1:14" x14ac:dyDescent="0.2">
      <c r="A15" s="187" t="s">
        <v>311</v>
      </c>
      <c r="B15" s="187" t="s">
        <v>502</v>
      </c>
      <c r="C15" s="187" t="s">
        <v>5</v>
      </c>
      <c r="D15" s="187" t="s">
        <v>508</v>
      </c>
      <c r="E15" s="187" t="s">
        <v>11</v>
      </c>
      <c r="F15" s="187" t="s">
        <v>201</v>
      </c>
      <c r="G15" s="187" t="s">
        <v>440</v>
      </c>
      <c r="H15" s="187" t="s">
        <v>479</v>
      </c>
      <c r="I15" s="187" t="s">
        <v>480</v>
      </c>
      <c r="J15" s="188">
        <v>0</v>
      </c>
      <c r="K15" s="188">
        <v>-7232442</v>
      </c>
      <c r="L15" s="188">
        <v>-6141243.4299999997</v>
      </c>
    </row>
    <row r="16" spans="1:14" x14ac:dyDescent="0.2">
      <c r="A16" s="189" t="s">
        <v>311</v>
      </c>
      <c r="B16" s="189" t="s">
        <v>502</v>
      </c>
      <c r="C16" s="189" t="s">
        <v>5</v>
      </c>
      <c r="D16" s="189" t="s">
        <v>508</v>
      </c>
      <c r="E16" s="189" t="s">
        <v>11</v>
      </c>
      <c r="F16" s="189"/>
      <c r="G16" s="189"/>
      <c r="H16" s="189"/>
      <c r="I16" s="189"/>
      <c r="J16" s="190">
        <v>0</v>
      </c>
      <c r="K16" s="190">
        <v>-7232442</v>
      </c>
      <c r="L16" s="225">
        <v>-6141243.4299999997</v>
      </c>
    </row>
    <row r="17" spans="1:14" x14ac:dyDescent="0.2">
      <c r="A17" s="187" t="s">
        <v>311</v>
      </c>
      <c r="B17" s="187" t="s">
        <v>502</v>
      </c>
      <c r="C17" s="187" t="s">
        <v>5</v>
      </c>
      <c r="D17" s="187" t="s">
        <v>509</v>
      </c>
      <c r="E17" s="187" t="s">
        <v>12</v>
      </c>
      <c r="F17" s="187" t="s">
        <v>201</v>
      </c>
      <c r="G17" s="187" t="s">
        <v>440</v>
      </c>
      <c r="H17" s="187" t="s">
        <v>481</v>
      </c>
      <c r="I17" s="187" t="s">
        <v>482</v>
      </c>
      <c r="J17" s="188">
        <v>0</v>
      </c>
      <c r="K17" s="188">
        <v>-249696</v>
      </c>
      <c r="L17" s="188">
        <v>-96306.5</v>
      </c>
    </row>
    <row r="18" spans="1:14" x14ac:dyDescent="0.2">
      <c r="A18" s="187" t="s">
        <v>311</v>
      </c>
      <c r="B18" s="187" t="s">
        <v>502</v>
      </c>
      <c r="C18" s="187" t="s">
        <v>5</v>
      </c>
      <c r="D18" s="187" t="s">
        <v>509</v>
      </c>
      <c r="E18" s="187" t="s">
        <v>12</v>
      </c>
      <c r="F18" s="187" t="s">
        <v>204</v>
      </c>
      <c r="G18" s="187" t="s">
        <v>487</v>
      </c>
      <c r="H18" s="187" t="s">
        <v>496</v>
      </c>
      <c r="I18" s="187" t="s">
        <v>497</v>
      </c>
      <c r="J18" s="188">
        <v>0</v>
      </c>
      <c r="K18" s="188">
        <v>0</v>
      </c>
      <c r="L18" s="188">
        <v>-2000</v>
      </c>
      <c r="N18" s="230"/>
    </row>
    <row r="19" spans="1:14" x14ac:dyDescent="0.2">
      <c r="A19" s="189" t="s">
        <v>311</v>
      </c>
      <c r="B19" s="189" t="s">
        <v>502</v>
      </c>
      <c r="C19" s="189" t="s">
        <v>5</v>
      </c>
      <c r="D19" s="189" t="s">
        <v>509</v>
      </c>
      <c r="E19" s="189" t="s">
        <v>12</v>
      </c>
      <c r="F19" s="189"/>
      <c r="G19" s="189"/>
      <c r="H19" s="189"/>
      <c r="I19" s="189"/>
      <c r="J19" s="190">
        <v>0</v>
      </c>
      <c r="K19" s="190">
        <v>-249696</v>
      </c>
      <c r="L19" s="225">
        <v>-98306.5</v>
      </c>
    </row>
    <row r="20" spans="1:14" x14ac:dyDescent="0.2">
      <c r="A20" s="187" t="s">
        <v>311</v>
      </c>
      <c r="B20" s="187" t="s">
        <v>502</v>
      </c>
      <c r="C20" s="187" t="s">
        <v>5</v>
      </c>
      <c r="D20" s="187" t="s">
        <v>510</v>
      </c>
      <c r="E20" s="187" t="s">
        <v>10</v>
      </c>
      <c r="F20" s="187" t="s">
        <v>201</v>
      </c>
      <c r="G20" s="187" t="s">
        <v>440</v>
      </c>
      <c r="H20" s="187" t="s">
        <v>483</v>
      </c>
      <c r="I20" s="187" t="s">
        <v>484</v>
      </c>
      <c r="J20" s="188">
        <v>0</v>
      </c>
      <c r="K20" s="188">
        <v>-3000</v>
      </c>
      <c r="L20" s="188">
        <v>-6000</v>
      </c>
    </row>
    <row r="21" spans="1:14" x14ac:dyDescent="0.2">
      <c r="A21" s="187" t="s">
        <v>311</v>
      </c>
      <c r="B21" s="187" t="s">
        <v>502</v>
      </c>
      <c r="C21" s="187" t="s">
        <v>5</v>
      </c>
      <c r="D21" s="187" t="s">
        <v>510</v>
      </c>
      <c r="E21" s="187" t="s">
        <v>10</v>
      </c>
      <c r="F21" s="187" t="s">
        <v>201</v>
      </c>
      <c r="G21" s="187" t="s">
        <v>440</v>
      </c>
      <c r="H21" s="187" t="s">
        <v>373</v>
      </c>
      <c r="I21" s="187" t="s">
        <v>374</v>
      </c>
      <c r="J21" s="188">
        <v>0</v>
      </c>
      <c r="K21" s="188">
        <v>0</v>
      </c>
      <c r="L21" s="188">
        <v>-500</v>
      </c>
    </row>
    <row r="22" spans="1:14" x14ac:dyDescent="0.2">
      <c r="A22" s="189" t="s">
        <v>311</v>
      </c>
      <c r="B22" s="189" t="s">
        <v>502</v>
      </c>
      <c r="C22" s="189" t="s">
        <v>5</v>
      </c>
      <c r="D22" s="189" t="s">
        <v>510</v>
      </c>
      <c r="E22" s="189" t="s">
        <v>10</v>
      </c>
      <c r="F22" s="189"/>
      <c r="G22" s="189"/>
      <c r="H22" s="189"/>
      <c r="I22" s="189"/>
      <c r="J22" s="190">
        <v>0</v>
      </c>
      <c r="K22" s="190">
        <v>-3000</v>
      </c>
      <c r="L22" s="225">
        <v>-6500</v>
      </c>
    </row>
    <row r="23" spans="1:14" x14ac:dyDescent="0.2">
      <c r="A23" s="187" t="s">
        <v>311</v>
      </c>
      <c r="B23" s="187" t="s">
        <v>502</v>
      </c>
      <c r="C23" s="187" t="s">
        <v>5</v>
      </c>
      <c r="D23" s="187" t="s">
        <v>511</v>
      </c>
      <c r="E23" s="187" t="s">
        <v>512</v>
      </c>
      <c r="F23" s="187" t="s">
        <v>201</v>
      </c>
      <c r="G23" s="187" t="s">
        <v>440</v>
      </c>
      <c r="H23" s="187" t="s">
        <v>485</v>
      </c>
      <c r="I23" s="187" t="s">
        <v>486</v>
      </c>
      <c r="J23" s="188">
        <v>0</v>
      </c>
      <c r="K23" s="188">
        <v>-1500000</v>
      </c>
      <c r="L23" s="188">
        <v>-1500000</v>
      </c>
    </row>
    <row r="24" spans="1:14" x14ac:dyDescent="0.2">
      <c r="A24" s="189" t="s">
        <v>311</v>
      </c>
      <c r="B24" s="189" t="s">
        <v>502</v>
      </c>
      <c r="C24" s="189" t="s">
        <v>5</v>
      </c>
      <c r="D24" s="189" t="s">
        <v>511</v>
      </c>
      <c r="E24" s="189" t="s">
        <v>512</v>
      </c>
      <c r="F24" s="189"/>
      <c r="G24" s="189"/>
      <c r="H24" s="189"/>
      <c r="I24" s="189"/>
      <c r="J24" s="190">
        <v>0</v>
      </c>
      <c r="K24" s="190">
        <v>-1500000</v>
      </c>
      <c r="L24" s="225">
        <v>-1500000</v>
      </c>
    </row>
    <row r="25" spans="1:14" x14ac:dyDescent="0.2">
      <c r="A25" s="191" t="s">
        <v>311</v>
      </c>
      <c r="B25" s="191" t="s">
        <v>502</v>
      </c>
      <c r="C25" s="191" t="s">
        <v>5</v>
      </c>
      <c r="D25" s="191"/>
      <c r="E25" s="191"/>
      <c r="F25" s="191"/>
      <c r="G25" s="191"/>
      <c r="H25" s="191"/>
      <c r="I25" s="191"/>
      <c r="J25" s="192">
        <v>0</v>
      </c>
      <c r="K25" s="192">
        <v>-10045354</v>
      </c>
      <c r="L25" s="192">
        <v>-8967998.5999999996</v>
      </c>
    </row>
    <row r="26" spans="1:14" x14ac:dyDescent="0.2">
      <c r="A26" s="193" t="s">
        <v>311</v>
      </c>
      <c r="B26" s="193"/>
      <c r="C26" s="193"/>
      <c r="D26" s="193"/>
      <c r="E26" s="193"/>
      <c r="F26" s="193"/>
      <c r="G26" s="193"/>
      <c r="H26" s="193"/>
      <c r="I26" s="193"/>
      <c r="J26" s="194">
        <v>0</v>
      </c>
      <c r="K26" s="194">
        <v>-10045354</v>
      </c>
      <c r="L26" s="194">
        <v>-8967998.5999999996</v>
      </c>
    </row>
    <row r="27" spans="1:14" x14ac:dyDescent="0.2">
      <c r="A27" s="187" t="s">
        <v>304</v>
      </c>
      <c r="B27" s="187" t="s">
        <v>513</v>
      </c>
      <c r="C27" s="187" t="s">
        <v>514</v>
      </c>
      <c r="D27" s="187" t="s">
        <v>515</v>
      </c>
      <c r="E27" s="187" t="s">
        <v>17</v>
      </c>
      <c r="F27" s="187" t="s">
        <v>187</v>
      </c>
      <c r="G27" s="187" t="s">
        <v>303</v>
      </c>
      <c r="H27" s="187" t="s">
        <v>305</v>
      </c>
      <c r="I27" s="187" t="s">
        <v>306</v>
      </c>
      <c r="J27" s="188">
        <v>0</v>
      </c>
      <c r="K27" s="188">
        <v>23000</v>
      </c>
      <c r="L27" s="188">
        <v>0</v>
      </c>
    </row>
    <row r="28" spans="1:14" x14ac:dyDescent="0.2">
      <c r="A28" s="187" t="s">
        <v>304</v>
      </c>
      <c r="B28" s="187" t="s">
        <v>513</v>
      </c>
      <c r="C28" s="187" t="s">
        <v>514</v>
      </c>
      <c r="D28" s="187" t="s">
        <v>515</v>
      </c>
      <c r="E28" s="187" t="s">
        <v>17</v>
      </c>
      <c r="F28" s="187" t="s">
        <v>198</v>
      </c>
      <c r="G28" s="187" t="s">
        <v>346</v>
      </c>
      <c r="H28" s="187" t="s">
        <v>347</v>
      </c>
      <c r="I28" s="187" t="s">
        <v>348</v>
      </c>
      <c r="J28" s="188">
        <v>0</v>
      </c>
      <c r="K28" s="188">
        <v>132000</v>
      </c>
      <c r="L28" s="188">
        <v>114237.94</v>
      </c>
    </row>
    <row r="29" spans="1:14" x14ac:dyDescent="0.2">
      <c r="A29" s="187" t="s">
        <v>304</v>
      </c>
      <c r="B29" s="187" t="s">
        <v>513</v>
      </c>
      <c r="C29" s="187" t="s">
        <v>514</v>
      </c>
      <c r="D29" s="187" t="s">
        <v>515</v>
      </c>
      <c r="E29" s="187" t="s">
        <v>17</v>
      </c>
      <c r="F29" s="187" t="s">
        <v>198</v>
      </c>
      <c r="G29" s="187" t="s">
        <v>346</v>
      </c>
      <c r="H29" s="187" t="s">
        <v>349</v>
      </c>
      <c r="I29" s="187" t="s">
        <v>350</v>
      </c>
      <c r="J29" s="188">
        <v>0</v>
      </c>
      <c r="K29" s="188">
        <v>11756</v>
      </c>
      <c r="L29" s="188">
        <v>11335.71</v>
      </c>
    </row>
    <row r="30" spans="1:14" x14ac:dyDescent="0.2">
      <c r="A30" s="187" t="s">
        <v>304</v>
      </c>
      <c r="B30" s="187" t="s">
        <v>513</v>
      </c>
      <c r="C30" s="187" t="s">
        <v>514</v>
      </c>
      <c r="D30" s="187" t="s">
        <v>515</v>
      </c>
      <c r="E30" s="187" t="s">
        <v>17</v>
      </c>
      <c r="F30" s="187" t="s">
        <v>198</v>
      </c>
      <c r="G30" s="187" t="s">
        <v>346</v>
      </c>
      <c r="H30" s="187" t="s">
        <v>351</v>
      </c>
      <c r="I30" s="187" t="s">
        <v>352</v>
      </c>
      <c r="J30" s="188">
        <v>0</v>
      </c>
      <c r="K30" s="188">
        <v>5870</v>
      </c>
      <c r="L30" s="188">
        <v>4323.09</v>
      </c>
    </row>
    <row r="31" spans="1:14" x14ac:dyDescent="0.2">
      <c r="A31" s="187" t="s">
        <v>304</v>
      </c>
      <c r="B31" s="187" t="s">
        <v>513</v>
      </c>
      <c r="C31" s="187" t="s">
        <v>514</v>
      </c>
      <c r="D31" s="187" t="s">
        <v>515</v>
      </c>
      <c r="E31" s="187" t="s">
        <v>17</v>
      </c>
      <c r="F31" s="187" t="s">
        <v>198</v>
      </c>
      <c r="G31" s="187" t="s">
        <v>346</v>
      </c>
      <c r="H31" s="187" t="s">
        <v>353</v>
      </c>
      <c r="I31" s="187" t="s">
        <v>354</v>
      </c>
      <c r="J31" s="188">
        <v>0</v>
      </c>
      <c r="K31" s="188">
        <v>500</v>
      </c>
      <c r="L31" s="188">
        <v>500</v>
      </c>
    </row>
    <row r="32" spans="1:14" x14ac:dyDescent="0.2">
      <c r="A32" s="187" t="s">
        <v>304</v>
      </c>
      <c r="B32" s="187" t="s">
        <v>513</v>
      </c>
      <c r="C32" s="187" t="s">
        <v>514</v>
      </c>
      <c r="D32" s="187" t="s">
        <v>515</v>
      </c>
      <c r="E32" s="187" t="s">
        <v>17</v>
      </c>
      <c r="F32" s="187" t="s">
        <v>185</v>
      </c>
      <c r="G32" s="187" t="s">
        <v>375</v>
      </c>
      <c r="H32" s="187" t="s">
        <v>347</v>
      </c>
      <c r="I32" s="187" t="s">
        <v>348</v>
      </c>
      <c r="J32" s="188">
        <v>0</v>
      </c>
      <c r="K32" s="188">
        <v>82000</v>
      </c>
      <c r="L32" s="188">
        <v>90415.57</v>
      </c>
    </row>
    <row r="33" spans="1:14" x14ac:dyDescent="0.2">
      <c r="A33" s="187" t="s">
        <v>304</v>
      </c>
      <c r="B33" s="187" t="s">
        <v>513</v>
      </c>
      <c r="C33" s="187" t="s">
        <v>514</v>
      </c>
      <c r="D33" s="187" t="s">
        <v>515</v>
      </c>
      <c r="E33" s="187" t="s">
        <v>17</v>
      </c>
      <c r="F33" s="187" t="s">
        <v>185</v>
      </c>
      <c r="G33" s="187" t="s">
        <v>375</v>
      </c>
      <c r="H33" s="187" t="s">
        <v>349</v>
      </c>
      <c r="I33" s="187" t="s">
        <v>350</v>
      </c>
      <c r="J33" s="188">
        <v>0</v>
      </c>
      <c r="K33" s="188">
        <v>8800</v>
      </c>
      <c r="L33" s="188">
        <v>9966.84</v>
      </c>
    </row>
    <row r="34" spans="1:14" x14ac:dyDescent="0.2">
      <c r="A34" s="187" t="s">
        <v>304</v>
      </c>
      <c r="B34" s="187" t="s">
        <v>513</v>
      </c>
      <c r="C34" s="187" t="s">
        <v>514</v>
      </c>
      <c r="D34" s="187" t="s">
        <v>515</v>
      </c>
      <c r="E34" s="187" t="s">
        <v>17</v>
      </c>
      <c r="F34" s="187" t="s">
        <v>185</v>
      </c>
      <c r="G34" s="187" t="s">
        <v>375</v>
      </c>
      <c r="H34" s="187" t="s">
        <v>351</v>
      </c>
      <c r="I34" s="187" t="s">
        <v>352</v>
      </c>
      <c r="J34" s="188">
        <v>0</v>
      </c>
      <c r="K34" s="188">
        <v>2500</v>
      </c>
      <c r="L34" s="188">
        <v>1554.58</v>
      </c>
    </row>
    <row r="35" spans="1:14" x14ac:dyDescent="0.2">
      <c r="A35" s="187" t="s">
        <v>304</v>
      </c>
      <c r="B35" s="187" t="s">
        <v>513</v>
      </c>
      <c r="C35" s="187" t="s">
        <v>514</v>
      </c>
      <c r="D35" s="187" t="s">
        <v>515</v>
      </c>
      <c r="E35" s="187" t="s">
        <v>17</v>
      </c>
      <c r="F35" s="187" t="s">
        <v>201</v>
      </c>
      <c r="G35" s="187" t="s">
        <v>440</v>
      </c>
      <c r="H35" s="187" t="s">
        <v>347</v>
      </c>
      <c r="I35" s="187" t="s">
        <v>348</v>
      </c>
      <c r="J35" s="188">
        <v>0</v>
      </c>
      <c r="K35" s="188">
        <v>160320</v>
      </c>
      <c r="L35" s="188">
        <v>105952.69</v>
      </c>
    </row>
    <row r="36" spans="1:14" x14ac:dyDescent="0.2">
      <c r="A36" s="187" t="s">
        <v>304</v>
      </c>
      <c r="B36" s="187" t="s">
        <v>513</v>
      </c>
      <c r="C36" s="187" t="s">
        <v>514</v>
      </c>
      <c r="D36" s="187" t="s">
        <v>515</v>
      </c>
      <c r="E36" s="187" t="s">
        <v>17</v>
      </c>
      <c r="F36" s="187" t="s">
        <v>201</v>
      </c>
      <c r="G36" s="187" t="s">
        <v>440</v>
      </c>
      <c r="H36" s="187" t="s">
        <v>349</v>
      </c>
      <c r="I36" s="187" t="s">
        <v>350</v>
      </c>
      <c r="J36" s="188">
        <v>0</v>
      </c>
      <c r="K36" s="188">
        <v>9832</v>
      </c>
      <c r="L36" s="188">
        <v>10855.7</v>
      </c>
    </row>
    <row r="37" spans="1:14" x14ac:dyDescent="0.2">
      <c r="A37" s="187" t="s">
        <v>304</v>
      </c>
      <c r="B37" s="187" t="s">
        <v>513</v>
      </c>
      <c r="C37" s="187" t="s">
        <v>514</v>
      </c>
      <c r="D37" s="187" t="s">
        <v>515</v>
      </c>
      <c r="E37" s="187" t="s">
        <v>17</v>
      </c>
      <c r="F37" s="187" t="s">
        <v>201</v>
      </c>
      <c r="G37" s="187" t="s">
        <v>440</v>
      </c>
      <c r="H37" s="187" t="s">
        <v>351</v>
      </c>
      <c r="I37" s="187" t="s">
        <v>352</v>
      </c>
      <c r="J37" s="188">
        <v>0</v>
      </c>
      <c r="K37" s="188">
        <v>19565</v>
      </c>
      <c r="L37" s="188">
        <v>14852.75</v>
      </c>
    </row>
    <row r="38" spans="1:14" x14ac:dyDescent="0.2">
      <c r="A38" s="189" t="s">
        <v>304</v>
      </c>
      <c r="B38" s="189" t="s">
        <v>513</v>
      </c>
      <c r="C38" s="189" t="s">
        <v>514</v>
      </c>
      <c r="D38" s="189" t="s">
        <v>515</v>
      </c>
      <c r="E38" s="189" t="s">
        <v>17</v>
      </c>
      <c r="F38" s="189"/>
      <c r="G38" s="189"/>
      <c r="H38" s="189"/>
      <c r="I38" s="189"/>
      <c r="J38" s="190">
        <v>0</v>
      </c>
      <c r="K38" s="190">
        <v>456143</v>
      </c>
      <c r="L38" s="225">
        <v>363994.87</v>
      </c>
    </row>
    <row r="39" spans="1:14" x14ac:dyDescent="0.2">
      <c r="A39" s="187" t="s">
        <v>304</v>
      </c>
      <c r="B39" s="187" t="s">
        <v>513</v>
      </c>
      <c r="C39" s="187" t="s">
        <v>514</v>
      </c>
      <c r="D39" s="187" t="s">
        <v>516</v>
      </c>
      <c r="E39" s="187" t="s">
        <v>18</v>
      </c>
      <c r="F39" s="187" t="s">
        <v>198</v>
      </c>
      <c r="G39" s="187" t="s">
        <v>346</v>
      </c>
      <c r="H39" s="187" t="s">
        <v>357</v>
      </c>
      <c r="I39" s="187" t="s">
        <v>358</v>
      </c>
      <c r="J39" s="188">
        <v>0</v>
      </c>
      <c r="K39" s="188">
        <v>6860</v>
      </c>
      <c r="L39" s="188">
        <v>8156.01</v>
      </c>
    </row>
    <row r="40" spans="1:14" x14ac:dyDescent="0.2">
      <c r="A40" s="189" t="s">
        <v>304</v>
      </c>
      <c r="B40" s="189" t="s">
        <v>513</v>
      </c>
      <c r="C40" s="189" t="s">
        <v>514</v>
      </c>
      <c r="D40" s="189" t="s">
        <v>516</v>
      </c>
      <c r="E40" s="189" t="s">
        <v>18</v>
      </c>
      <c r="F40" s="189"/>
      <c r="G40" s="189"/>
      <c r="H40" s="189"/>
      <c r="I40" s="189"/>
      <c r="J40" s="190">
        <v>0</v>
      </c>
      <c r="K40" s="190">
        <v>6860</v>
      </c>
      <c r="L40" s="225">
        <v>8156.01</v>
      </c>
    </row>
    <row r="41" spans="1:14" x14ac:dyDescent="0.2">
      <c r="A41" s="187" t="s">
        <v>304</v>
      </c>
      <c r="B41" s="187" t="s">
        <v>513</v>
      </c>
      <c r="C41" s="187" t="s">
        <v>514</v>
      </c>
      <c r="D41" s="187" t="s">
        <v>517</v>
      </c>
      <c r="E41" s="187" t="s">
        <v>20</v>
      </c>
      <c r="F41" s="187" t="s">
        <v>316</v>
      </c>
      <c r="G41" s="187" t="s">
        <v>317</v>
      </c>
      <c r="H41" s="187" t="s">
        <v>318</v>
      </c>
      <c r="I41" s="187" t="s">
        <v>319</v>
      </c>
      <c r="J41" s="188">
        <v>0</v>
      </c>
      <c r="K41" s="188">
        <v>3500</v>
      </c>
      <c r="L41" s="188">
        <v>1152</v>
      </c>
    </row>
    <row r="42" spans="1:14" x14ac:dyDescent="0.2">
      <c r="A42" s="187" t="s">
        <v>304</v>
      </c>
      <c r="B42" s="187" t="s">
        <v>513</v>
      </c>
      <c r="C42" s="187" t="s">
        <v>514</v>
      </c>
      <c r="D42" s="187" t="s">
        <v>517</v>
      </c>
      <c r="E42" s="187" t="s">
        <v>20</v>
      </c>
      <c r="F42" s="187" t="s">
        <v>316</v>
      </c>
      <c r="G42" s="187" t="s">
        <v>317</v>
      </c>
      <c r="H42" s="187" t="s">
        <v>320</v>
      </c>
      <c r="I42" s="187" t="s">
        <v>321</v>
      </c>
      <c r="J42" s="188">
        <v>0</v>
      </c>
      <c r="K42" s="188">
        <v>650</v>
      </c>
      <c r="L42" s="188">
        <v>3406.72</v>
      </c>
    </row>
    <row r="43" spans="1:14" x14ac:dyDescent="0.2">
      <c r="A43" s="187" t="s">
        <v>304</v>
      </c>
      <c r="B43" s="187" t="s">
        <v>513</v>
      </c>
      <c r="C43" s="187" t="s">
        <v>514</v>
      </c>
      <c r="D43" s="187" t="s">
        <v>517</v>
      </c>
      <c r="E43" s="187" t="s">
        <v>20</v>
      </c>
      <c r="F43" s="187" t="s">
        <v>316</v>
      </c>
      <c r="G43" s="187" t="s">
        <v>317</v>
      </c>
      <c r="H43" s="187" t="s">
        <v>322</v>
      </c>
      <c r="I43" s="187" t="s">
        <v>323</v>
      </c>
      <c r="J43" s="188">
        <v>0</v>
      </c>
      <c r="K43" s="188">
        <v>700</v>
      </c>
      <c r="L43" s="188">
        <v>550.05999999999995</v>
      </c>
    </row>
    <row r="44" spans="1:14" x14ac:dyDescent="0.2">
      <c r="A44" s="187" t="s">
        <v>304</v>
      </c>
      <c r="B44" s="187" t="s">
        <v>513</v>
      </c>
      <c r="C44" s="187" t="s">
        <v>514</v>
      </c>
      <c r="D44" s="187" t="s">
        <v>517</v>
      </c>
      <c r="E44" s="187" t="s">
        <v>20</v>
      </c>
      <c r="F44" s="187" t="s">
        <v>316</v>
      </c>
      <c r="G44" s="187" t="s">
        <v>317</v>
      </c>
      <c r="H44" s="187" t="s">
        <v>324</v>
      </c>
      <c r="I44" s="187" t="s">
        <v>325</v>
      </c>
      <c r="J44" s="188">
        <v>0</v>
      </c>
      <c r="K44" s="188">
        <v>2600</v>
      </c>
      <c r="L44" s="188">
        <v>4966.8999999999996</v>
      </c>
      <c r="M44" s="175">
        <f>12*66.05</f>
        <v>792.59999999999991</v>
      </c>
      <c r="N44" s="226">
        <f>L44+M44</f>
        <v>5759.5</v>
      </c>
    </row>
    <row r="45" spans="1:14" x14ac:dyDescent="0.2">
      <c r="A45" s="187" t="s">
        <v>304</v>
      </c>
      <c r="B45" s="187" t="s">
        <v>513</v>
      </c>
      <c r="C45" s="187" t="s">
        <v>514</v>
      </c>
      <c r="D45" s="187" t="s">
        <v>517</v>
      </c>
      <c r="E45" s="187" t="s">
        <v>20</v>
      </c>
      <c r="F45" s="187" t="s">
        <v>316</v>
      </c>
      <c r="G45" s="187" t="s">
        <v>317</v>
      </c>
      <c r="H45" s="187" t="s">
        <v>326</v>
      </c>
      <c r="I45" s="187" t="s">
        <v>327</v>
      </c>
      <c r="J45" s="188">
        <v>0</v>
      </c>
      <c r="K45" s="188">
        <v>2520</v>
      </c>
      <c r="L45" s="188">
        <v>5380</v>
      </c>
    </row>
    <row r="46" spans="1:14" x14ac:dyDescent="0.2">
      <c r="A46" s="187" t="s">
        <v>304</v>
      </c>
      <c r="B46" s="187" t="s">
        <v>513</v>
      </c>
      <c r="C46" s="187" t="s">
        <v>514</v>
      </c>
      <c r="D46" s="187" t="s">
        <v>517</v>
      </c>
      <c r="E46" s="187" t="s">
        <v>20</v>
      </c>
      <c r="F46" s="187" t="s">
        <v>316</v>
      </c>
      <c r="G46" s="187" t="s">
        <v>317</v>
      </c>
      <c r="H46" s="187" t="s">
        <v>334</v>
      </c>
      <c r="I46" s="187" t="s">
        <v>335</v>
      </c>
      <c r="J46" s="188">
        <v>0</v>
      </c>
      <c r="K46" s="188">
        <v>1000</v>
      </c>
      <c r="L46" s="188">
        <v>238.2</v>
      </c>
    </row>
    <row r="47" spans="1:14" x14ac:dyDescent="0.2">
      <c r="A47" s="187" t="s">
        <v>304</v>
      </c>
      <c r="B47" s="187" t="s">
        <v>513</v>
      </c>
      <c r="C47" s="187" t="s">
        <v>514</v>
      </c>
      <c r="D47" s="187" t="s">
        <v>517</v>
      </c>
      <c r="E47" s="187" t="s">
        <v>20</v>
      </c>
      <c r="F47" s="187" t="s">
        <v>316</v>
      </c>
      <c r="G47" s="187" t="s">
        <v>317</v>
      </c>
      <c r="H47" s="187" t="s">
        <v>336</v>
      </c>
      <c r="I47" s="187" t="s">
        <v>337</v>
      </c>
      <c r="J47" s="188">
        <v>0</v>
      </c>
      <c r="K47" s="188">
        <v>1100</v>
      </c>
      <c r="L47" s="188">
        <v>90</v>
      </c>
    </row>
    <row r="48" spans="1:14" x14ac:dyDescent="0.2">
      <c r="A48" s="187" t="s">
        <v>304</v>
      </c>
      <c r="B48" s="187" t="s">
        <v>513</v>
      </c>
      <c r="C48" s="187" t="s">
        <v>514</v>
      </c>
      <c r="D48" s="187" t="s">
        <v>517</v>
      </c>
      <c r="E48" s="187" t="s">
        <v>20</v>
      </c>
      <c r="F48" s="187" t="s">
        <v>316</v>
      </c>
      <c r="G48" s="187" t="s">
        <v>317</v>
      </c>
      <c r="H48" s="187" t="s">
        <v>338</v>
      </c>
      <c r="I48" s="187" t="s">
        <v>339</v>
      </c>
      <c r="J48" s="188">
        <v>0</v>
      </c>
      <c r="K48" s="188">
        <v>3400</v>
      </c>
      <c r="L48" s="188">
        <v>3386.36</v>
      </c>
    </row>
    <row r="49" spans="1:14" x14ac:dyDescent="0.2">
      <c r="A49" s="187" t="s">
        <v>304</v>
      </c>
      <c r="B49" s="187" t="s">
        <v>513</v>
      </c>
      <c r="C49" s="187" t="s">
        <v>514</v>
      </c>
      <c r="D49" s="187" t="s">
        <v>517</v>
      </c>
      <c r="E49" s="187" t="s">
        <v>20</v>
      </c>
      <c r="F49" s="187" t="s">
        <v>198</v>
      </c>
      <c r="G49" s="187" t="s">
        <v>346</v>
      </c>
      <c r="H49" s="187" t="s">
        <v>355</v>
      </c>
      <c r="I49" s="187" t="s">
        <v>356</v>
      </c>
      <c r="J49" s="188">
        <v>0</v>
      </c>
      <c r="K49" s="188">
        <v>2500</v>
      </c>
      <c r="L49" s="188">
        <v>2744.14</v>
      </c>
    </row>
    <row r="50" spans="1:14" x14ac:dyDescent="0.2">
      <c r="A50" s="187" t="s">
        <v>304</v>
      </c>
      <c r="B50" s="187" t="s">
        <v>513</v>
      </c>
      <c r="C50" s="187" t="s">
        <v>514</v>
      </c>
      <c r="D50" s="187" t="s">
        <v>517</v>
      </c>
      <c r="E50" s="187" t="s">
        <v>20</v>
      </c>
      <c r="F50" s="187" t="s">
        <v>198</v>
      </c>
      <c r="G50" s="187" t="s">
        <v>346</v>
      </c>
      <c r="H50" s="187" t="s">
        <v>367</v>
      </c>
      <c r="I50" s="187" t="s">
        <v>368</v>
      </c>
      <c r="J50" s="188">
        <v>0</v>
      </c>
      <c r="K50" s="188">
        <v>4000</v>
      </c>
      <c r="L50" s="188">
        <v>3000</v>
      </c>
    </row>
    <row r="51" spans="1:14" x14ac:dyDescent="0.2">
      <c r="A51" s="187" t="s">
        <v>304</v>
      </c>
      <c r="B51" s="187" t="s">
        <v>513</v>
      </c>
      <c r="C51" s="187" t="s">
        <v>514</v>
      </c>
      <c r="D51" s="187" t="s">
        <v>517</v>
      </c>
      <c r="E51" s="187" t="s">
        <v>20</v>
      </c>
      <c r="F51" s="187" t="s">
        <v>198</v>
      </c>
      <c r="G51" s="187" t="s">
        <v>346</v>
      </c>
      <c r="H51" s="187" t="s">
        <v>334</v>
      </c>
      <c r="I51" s="187" t="s">
        <v>335</v>
      </c>
      <c r="J51" s="188">
        <v>0</v>
      </c>
      <c r="K51" s="188">
        <v>710</v>
      </c>
      <c r="L51" s="188">
        <v>2.8</v>
      </c>
    </row>
    <row r="52" spans="1:14" x14ac:dyDescent="0.2">
      <c r="A52" s="187" t="s">
        <v>304</v>
      </c>
      <c r="B52" s="187" t="s">
        <v>513</v>
      </c>
      <c r="C52" s="187" t="s">
        <v>514</v>
      </c>
      <c r="D52" s="187" t="s">
        <v>517</v>
      </c>
      <c r="E52" s="187" t="s">
        <v>20</v>
      </c>
      <c r="F52" s="187" t="s">
        <v>198</v>
      </c>
      <c r="G52" s="187" t="s">
        <v>346</v>
      </c>
      <c r="H52" s="187" t="s">
        <v>369</v>
      </c>
      <c r="I52" s="187" t="s">
        <v>370</v>
      </c>
      <c r="J52" s="188">
        <v>0</v>
      </c>
      <c r="K52" s="188">
        <v>2000</v>
      </c>
      <c r="L52" s="188">
        <v>4593.09</v>
      </c>
    </row>
    <row r="53" spans="1:14" x14ac:dyDescent="0.2">
      <c r="A53" s="187" t="s">
        <v>304</v>
      </c>
      <c r="B53" s="187" t="s">
        <v>513</v>
      </c>
      <c r="C53" s="187" t="s">
        <v>514</v>
      </c>
      <c r="D53" s="187" t="s">
        <v>517</v>
      </c>
      <c r="E53" s="187" t="s">
        <v>20</v>
      </c>
      <c r="F53" s="187" t="s">
        <v>185</v>
      </c>
      <c r="G53" s="187" t="s">
        <v>375</v>
      </c>
      <c r="H53" s="187" t="s">
        <v>369</v>
      </c>
      <c r="I53" s="187" t="s">
        <v>370</v>
      </c>
      <c r="J53" s="188">
        <v>0</v>
      </c>
      <c r="K53" s="188">
        <v>1000</v>
      </c>
      <c r="L53" s="188">
        <v>813.32</v>
      </c>
    </row>
    <row r="54" spans="1:14" x14ac:dyDescent="0.2">
      <c r="A54" s="187" t="s">
        <v>304</v>
      </c>
      <c r="B54" s="187" t="s">
        <v>513</v>
      </c>
      <c r="C54" s="187" t="s">
        <v>514</v>
      </c>
      <c r="D54" s="187" t="s">
        <v>517</v>
      </c>
      <c r="E54" s="187" t="s">
        <v>20</v>
      </c>
      <c r="F54" s="187" t="s">
        <v>201</v>
      </c>
      <c r="G54" s="187" t="s">
        <v>440</v>
      </c>
      <c r="H54" s="187" t="s">
        <v>338</v>
      </c>
      <c r="I54" s="187" t="s">
        <v>339</v>
      </c>
      <c r="J54" s="188">
        <v>0</v>
      </c>
      <c r="K54" s="188">
        <v>0</v>
      </c>
      <c r="L54" s="188">
        <v>38</v>
      </c>
    </row>
    <row r="55" spans="1:14" x14ac:dyDescent="0.2">
      <c r="A55" s="189" t="s">
        <v>304</v>
      </c>
      <c r="B55" s="189" t="s">
        <v>513</v>
      </c>
      <c r="C55" s="189" t="s">
        <v>514</v>
      </c>
      <c r="D55" s="189" t="s">
        <v>517</v>
      </c>
      <c r="E55" s="189" t="s">
        <v>20</v>
      </c>
      <c r="F55" s="189"/>
      <c r="G55" s="189"/>
      <c r="H55" s="189"/>
      <c r="I55" s="189"/>
      <c r="J55" s="190">
        <v>0</v>
      </c>
      <c r="K55" s="190">
        <v>25680</v>
      </c>
      <c r="L55" s="225">
        <v>30361.59</v>
      </c>
      <c r="M55" s="231">
        <f>SUM(M41:M54)</f>
        <v>792.59999999999991</v>
      </c>
      <c r="N55" s="176">
        <f>L55+M55</f>
        <v>31154.19</v>
      </c>
    </row>
    <row r="56" spans="1:14" x14ac:dyDescent="0.2">
      <c r="A56" s="187" t="s">
        <v>304</v>
      </c>
      <c r="B56" s="187" t="s">
        <v>513</v>
      </c>
      <c r="C56" s="187" t="s">
        <v>514</v>
      </c>
      <c r="D56" s="187" t="s">
        <v>518</v>
      </c>
      <c r="E56" s="187" t="s">
        <v>21</v>
      </c>
      <c r="F56" s="187" t="s">
        <v>198</v>
      </c>
      <c r="G56" s="187" t="s">
        <v>346</v>
      </c>
      <c r="H56" s="187" t="s">
        <v>363</v>
      </c>
      <c r="I56" s="187" t="s">
        <v>364</v>
      </c>
      <c r="J56" s="188">
        <v>0</v>
      </c>
      <c r="K56" s="188">
        <v>500</v>
      </c>
      <c r="L56" s="188">
        <v>500</v>
      </c>
    </row>
    <row r="57" spans="1:14" x14ac:dyDescent="0.2">
      <c r="A57" s="189" t="s">
        <v>304</v>
      </c>
      <c r="B57" s="189" t="s">
        <v>513</v>
      </c>
      <c r="C57" s="189" t="s">
        <v>514</v>
      </c>
      <c r="D57" s="189" t="s">
        <v>518</v>
      </c>
      <c r="E57" s="189" t="s">
        <v>21</v>
      </c>
      <c r="F57" s="189"/>
      <c r="G57" s="189"/>
      <c r="H57" s="189"/>
      <c r="I57" s="189"/>
      <c r="J57" s="190">
        <v>0</v>
      </c>
      <c r="K57" s="190">
        <v>500</v>
      </c>
      <c r="L57" s="190">
        <v>500</v>
      </c>
    </row>
    <row r="58" spans="1:14" x14ac:dyDescent="0.2">
      <c r="A58" s="191" t="s">
        <v>304</v>
      </c>
      <c r="B58" s="191" t="s">
        <v>513</v>
      </c>
      <c r="C58" s="191" t="s">
        <v>514</v>
      </c>
      <c r="D58" s="191"/>
      <c r="E58" s="191"/>
      <c r="F58" s="191"/>
      <c r="G58" s="191"/>
      <c r="H58" s="191"/>
      <c r="I58" s="191"/>
      <c r="J58" s="192">
        <v>0</v>
      </c>
      <c r="K58" s="192">
        <v>489183</v>
      </c>
      <c r="L58" s="225">
        <v>403012.47</v>
      </c>
    </row>
    <row r="59" spans="1:14" x14ac:dyDescent="0.2">
      <c r="A59" s="187" t="s">
        <v>304</v>
      </c>
      <c r="B59" s="187" t="s">
        <v>519</v>
      </c>
      <c r="C59" s="187" t="s">
        <v>520</v>
      </c>
      <c r="D59" s="187" t="s">
        <v>521</v>
      </c>
      <c r="E59" s="187" t="s">
        <v>522</v>
      </c>
      <c r="F59" s="187" t="s">
        <v>187</v>
      </c>
      <c r="G59" s="187" t="s">
        <v>303</v>
      </c>
      <c r="H59" s="187" t="s">
        <v>307</v>
      </c>
      <c r="I59" s="187" t="s">
        <v>308</v>
      </c>
      <c r="J59" s="188">
        <v>0</v>
      </c>
      <c r="K59" s="188">
        <v>30000</v>
      </c>
      <c r="L59" s="188">
        <v>8155.83</v>
      </c>
    </row>
    <row r="60" spans="1:14" x14ac:dyDescent="0.2">
      <c r="A60" s="187" t="s">
        <v>304</v>
      </c>
      <c r="B60" s="187" t="s">
        <v>519</v>
      </c>
      <c r="C60" s="187" t="s">
        <v>520</v>
      </c>
      <c r="D60" s="187" t="s">
        <v>521</v>
      </c>
      <c r="E60" s="187" t="s">
        <v>522</v>
      </c>
      <c r="F60" s="187" t="s">
        <v>198</v>
      </c>
      <c r="G60" s="187" t="s">
        <v>346</v>
      </c>
      <c r="H60" s="187" t="s">
        <v>359</v>
      </c>
      <c r="I60" s="187" t="s">
        <v>360</v>
      </c>
      <c r="J60" s="188">
        <v>0</v>
      </c>
      <c r="K60" s="188">
        <v>19500</v>
      </c>
      <c r="L60" s="188">
        <v>26686.55</v>
      </c>
    </row>
    <row r="61" spans="1:14" x14ac:dyDescent="0.2">
      <c r="A61" s="189" t="s">
        <v>304</v>
      </c>
      <c r="B61" s="189" t="s">
        <v>519</v>
      </c>
      <c r="C61" s="189" t="s">
        <v>520</v>
      </c>
      <c r="D61" s="189" t="s">
        <v>521</v>
      </c>
      <c r="E61" s="189" t="s">
        <v>522</v>
      </c>
      <c r="F61" s="189"/>
      <c r="G61" s="189"/>
      <c r="H61" s="189"/>
      <c r="I61" s="189"/>
      <c r="J61" s="190">
        <v>0</v>
      </c>
      <c r="K61" s="190">
        <v>49500</v>
      </c>
      <c r="L61" s="225">
        <v>34842.379999999997</v>
      </c>
    </row>
    <row r="62" spans="1:14" x14ac:dyDescent="0.2">
      <c r="A62" s="187" t="s">
        <v>304</v>
      </c>
      <c r="B62" s="187" t="s">
        <v>519</v>
      </c>
      <c r="C62" s="187" t="s">
        <v>520</v>
      </c>
      <c r="D62" s="187" t="s">
        <v>523</v>
      </c>
      <c r="E62" s="187" t="s">
        <v>23</v>
      </c>
      <c r="F62" s="187" t="s">
        <v>316</v>
      </c>
      <c r="G62" s="187" t="s">
        <v>317</v>
      </c>
      <c r="H62" s="187" t="s">
        <v>342</v>
      </c>
      <c r="I62" s="187" t="s">
        <v>343</v>
      </c>
      <c r="J62" s="188">
        <v>0</v>
      </c>
      <c r="K62" s="188">
        <v>30000</v>
      </c>
      <c r="L62" s="188">
        <v>11573.43</v>
      </c>
    </row>
    <row r="63" spans="1:14" x14ac:dyDescent="0.2">
      <c r="A63" s="189" t="s">
        <v>304</v>
      </c>
      <c r="B63" s="189" t="s">
        <v>519</v>
      </c>
      <c r="C63" s="189" t="s">
        <v>520</v>
      </c>
      <c r="D63" s="189" t="s">
        <v>523</v>
      </c>
      <c r="E63" s="189" t="s">
        <v>23</v>
      </c>
      <c r="F63" s="189"/>
      <c r="G63" s="189"/>
      <c r="H63" s="189"/>
      <c r="I63" s="189"/>
      <c r="J63" s="190">
        <v>0</v>
      </c>
      <c r="K63" s="190">
        <v>30000</v>
      </c>
      <c r="L63" s="225">
        <v>11573.43</v>
      </c>
    </row>
    <row r="64" spans="1:14" x14ac:dyDescent="0.2">
      <c r="A64" s="187" t="s">
        <v>304</v>
      </c>
      <c r="B64" s="187" t="s">
        <v>519</v>
      </c>
      <c r="C64" s="187" t="s">
        <v>520</v>
      </c>
      <c r="D64" s="187" t="s">
        <v>524</v>
      </c>
      <c r="E64" s="187" t="s">
        <v>24</v>
      </c>
      <c r="F64" s="187" t="s">
        <v>198</v>
      </c>
      <c r="G64" s="187" t="s">
        <v>346</v>
      </c>
      <c r="H64" s="187" t="s">
        <v>361</v>
      </c>
      <c r="I64" s="187" t="s">
        <v>362</v>
      </c>
      <c r="J64" s="188">
        <v>0</v>
      </c>
      <c r="K64" s="188">
        <v>2000</v>
      </c>
      <c r="L64" s="188">
        <v>0</v>
      </c>
    </row>
    <row r="65" spans="1:14" x14ac:dyDescent="0.2">
      <c r="A65" s="189" t="s">
        <v>304</v>
      </c>
      <c r="B65" s="189" t="s">
        <v>519</v>
      </c>
      <c r="C65" s="189" t="s">
        <v>520</v>
      </c>
      <c r="D65" s="189" t="s">
        <v>524</v>
      </c>
      <c r="E65" s="189" t="s">
        <v>24</v>
      </c>
      <c r="F65" s="189"/>
      <c r="G65" s="189"/>
      <c r="H65" s="189"/>
      <c r="I65" s="189"/>
      <c r="J65" s="190">
        <v>0</v>
      </c>
      <c r="K65" s="190">
        <v>2000</v>
      </c>
      <c r="L65" s="225">
        <v>0</v>
      </c>
    </row>
    <row r="66" spans="1:14" x14ac:dyDescent="0.2">
      <c r="A66" s="187" t="s">
        <v>304</v>
      </c>
      <c r="B66" s="187" t="s">
        <v>519</v>
      </c>
      <c r="C66" s="187" t="s">
        <v>520</v>
      </c>
      <c r="D66" s="187" t="s">
        <v>525</v>
      </c>
      <c r="E66" s="187" t="s">
        <v>526</v>
      </c>
      <c r="F66" s="187" t="s">
        <v>198</v>
      </c>
      <c r="G66" s="187" t="s">
        <v>346</v>
      </c>
      <c r="H66" s="187" t="s">
        <v>365</v>
      </c>
      <c r="I66" s="187" t="s">
        <v>366</v>
      </c>
      <c r="J66" s="188">
        <v>0</v>
      </c>
      <c r="K66" s="188">
        <v>9000</v>
      </c>
      <c r="L66" s="188">
        <v>7093.09</v>
      </c>
    </row>
    <row r="67" spans="1:14" x14ac:dyDescent="0.2">
      <c r="A67" s="189" t="s">
        <v>304</v>
      </c>
      <c r="B67" s="189" t="s">
        <v>519</v>
      </c>
      <c r="C67" s="189" t="s">
        <v>520</v>
      </c>
      <c r="D67" s="189" t="s">
        <v>525</v>
      </c>
      <c r="E67" s="189" t="s">
        <v>526</v>
      </c>
      <c r="F67" s="189"/>
      <c r="G67" s="189"/>
      <c r="H67" s="189"/>
      <c r="I67" s="189"/>
      <c r="J67" s="190">
        <v>0</v>
      </c>
      <c r="K67" s="190">
        <v>9000</v>
      </c>
      <c r="L67" s="225">
        <v>7093.09</v>
      </c>
    </row>
    <row r="68" spans="1:14" x14ac:dyDescent="0.2">
      <c r="A68" s="187" t="s">
        <v>304</v>
      </c>
      <c r="B68" s="187" t="s">
        <v>519</v>
      </c>
      <c r="C68" s="187" t="s">
        <v>520</v>
      </c>
      <c r="D68" s="187" t="s">
        <v>527</v>
      </c>
      <c r="E68" s="187" t="s">
        <v>26</v>
      </c>
      <c r="F68" s="187" t="s">
        <v>187</v>
      </c>
      <c r="G68" s="187" t="s">
        <v>303</v>
      </c>
      <c r="H68" s="187" t="s">
        <v>309</v>
      </c>
      <c r="I68" s="187" t="s">
        <v>310</v>
      </c>
      <c r="J68" s="188">
        <v>0</v>
      </c>
      <c r="K68" s="188">
        <v>45760</v>
      </c>
      <c r="L68" s="188">
        <v>76771.94</v>
      </c>
    </row>
    <row r="69" spans="1:14" x14ac:dyDescent="0.2">
      <c r="A69" s="189" t="s">
        <v>304</v>
      </c>
      <c r="B69" s="189" t="s">
        <v>519</v>
      </c>
      <c r="C69" s="189" t="s">
        <v>520</v>
      </c>
      <c r="D69" s="189" t="s">
        <v>527</v>
      </c>
      <c r="E69" s="189" t="s">
        <v>26</v>
      </c>
      <c r="F69" s="189"/>
      <c r="G69" s="189"/>
      <c r="H69" s="189"/>
      <c r="I69" s="189"/>
      <c r="J69" s="190">
        <v>0</v>
      </c>
      <c r="K69" s="190">
        <v>45760</v>
      </c>
      <c r="L69" s="225">
        <v>76771.94</v>
      </c>
    </row>
    <row r="70" spans="1:14" x14ac:dyDescent="0.2">
      <c r="A70" s="187" t="s">
        <v>304</v>
      </c>
      <c r="B70" s="187" t="s">
        <v>519</v>
      </c>
      <c r="C70" s="187" t="s">
        <v>520</v>
      </c>
      <c r="D70" s="187" t="s">
        <v>528</v>
      </c>
      <c r="E70" s="187" t="s">
        <v>27</v>
      </c>
      <c r="F70" s="187" t="s">
        <v>316</v>
      </c>
      <c r="G70" s="187" t="s">
        <v>317</v>
      </c>
      <c r="H70" s="187" t="s">
        <v>328</v>
      </c>
      <c r="I70" s="187" t="s">
        <v>329</v>
      </c>
      <c r="J70" s="188">
        <v>0</v>
      </c>
      <c r="K70" s="188">
        <v>29200</v>
      </c>
      <c r="L70" s="188">
        <v>30139</v>
      </c>
      <c r="M70" s="175">
        <f>-12*66.05</f>
        <v>-792.59999999999991</v>
      </c>
      <c r="N70" s="226">
        <f>L70+M70</f>
        <v>29346.400000000001</v>
      </c>
    </row>
    <row r="71" spans="1:14" x14ac:dyDescent="0.2">
      <c r="A71" s="187" t="s">
        <v>304</v>
      </c>
      <c r="B71" s="187" t="s">
        <v>519</v>
      </c>
      <c r="C71" s="187" t="s">
        <v>520</v>
      </c>
      <c r="D71" s="187" t="s">
        <v>528</v>
      </c>
      <c r="E71" s="187" t="s">
        <v>27</v>
      </c>
      <c r="F71" s="187" t="s">
        <v>316</v>
      </c>
      <c r="G71" s="187" t="s">
        <v>317</v>
      </c>
      <c r="H71" s="187" t="s">
        <v>330</v>
      </c>
      <c r="I71" s="187" t="s">
        <v>331</v>
      </c>
      <c r="J71" s="188">
        <v>0</v>
      </c>
      <c r="K71" s="188">
        <v>29000</v>
      </c>
      <c r="L71" s="188">
        <v>38700</v>
      </c>
    </row>
    <row r="72" spans="1:14" x14ac:dyDescent="0.2">
      <c r="A72" s="187" t="s">
        <v>304</v>
      </c>
      <c r="B72" s="187" t="s">
        <v>519</v>
      </c>
      <c r="C72" s="187" t="s">
        <v>520</v>
      </c>
      <c r="D72" s="187" t="s">
        <v>528</v>
      </c>
      <c r="E72" s="187" t="s">
        <v>27</v>
      </c>
      <c r="F72" s="187" t="s">
        <v>316</v>
      </c>
      <c r="G72" s="187" t="s">
        <v>317</v>
      </c>
      <c r="H72" s="187" t="s">
        <v>332</v>
      </c>
      <c r="I72" s="187" t="s">
        <v>333</v>
      </c>
      <c r="J72" s="188">
        <v>0</v>
      </c>
      <c r="K72" s="188">
        <v>13150</v>
      </c>
      <c r="L72" s="188">
        <v>8160</v>
      </c>
    </row>
    <row r="73" spans="1:14" x14ac:dyDescent="0.2">
      <c r="A73" s="187" t="s">
        <v>304</v>
      </c>
      <c r="B73" s="187" t="s">
        <v>519</v>
      </c>
      <c r="C73" s="187" t="s">
        <v>520</v>
      </c>
      <c r="D73" s="187" t="s">
        <v>528</v>
      </c>
      <c r="E73" s="187" t="s">
        <v>27</v>
      </c>
      <c r="F73" s="187" t="s">
        <v>185</v>
      </c>
      <c r="G73" s="187" t="s">
        <v>375</v>
      </c>
      <c r="H73" s="187" t="s">
        <v>400</v>
      </c>
      <c r="I73" s="187" t="s">
        <v>401</v>
      </c>
      <c r="J73" s="188">
        <v>0</v>
      </c>
      <c r="K73" s="188">
        <v>60000</v>
      </c>
      <c r="L73" s="188">
        <v>59747.43</v>
      </c>
      <c r="M73" s="175">
        <f>-(-1458+13250+3500)</f>
        <v>-15292</v>
      </c>
      <c r="N73" s="226">
        <f>L73+M73</f>
        <v>44455.43</v>
      </c>
    </row>
    <row r="74" spans="1:14" x14ac:dyDescent="0.2">
      <c r="A74" s="187" t="s">
        <v>304</v>
      </c>
      <c r="B74" s="187" t="s">
        <v>519</v>
      </c>
      <c r="C74" s="187" t="s">
        <v>520</v>
      </c>
      <c r="D74" s="187" t="s">
        <v>528</v>
      </c>
      <c r="E74" s="187" t="s">
        <v>27</v>
      </c>
      <c r="F74" s="187" t="s">
        <v>185</v>
      </c>
      <c r="G74" s="187" t="s">
        <v>375</v>
      </c>
      <c r="H74" s="187" t="s">
        <v>406</v>
      </c>
      <c r="I74" s="187" t="s">
        <v>407</v>
      </c>
      <c r="J74" s="188">
        <v>0</v>
      </c>
      <c r="K74" s="188">
        <v>15000</v>
      </c>
      <c r="L74" s="188">
        <v>14696.11</v>
      </c>
      <c r="M74" s="175">
        <f>-(13.16+4.65+273.75)</f>
        <v>-291.56</v>
      </c>
      <c r="N74" s="226">
        <f>L74+M74</f>
        <v>14404.550000000001</v>
      </c>
    </row>
    <row r="75" spans="1:14" x14ac:dyDescent="0.2">
      <c r="A75" s="187" t="s">
        <v>304</v>
      </c>
      <c r="B75" s="187" t="s">
        <v>519</v>
      </c>
      <c r="C75" s="187" t="s">
        <v>520</v>
      </c>
      <c r="D75" s="187" t="s">
        <v>528</v>
      </c>
      <c r="E75" s="187" t="s">
        <v>27</v>
      </c>
      <c r="F75" s="187" t="s">
        <v>185</v>
      </c>
      <c r="G75" s="187" t="s">
        <v>375</v>
      </c>
      <c r="H75" s="187" t="s">
        <v>408</v>
      </c>
      <c r="I75" s="187" t="s">
        <v>409</v>
      </c>
      <c r="J75" s="188">
        <v>0</v>
      </c>
      <c r="K75" s="188">
        <v>14000</v>
      </c>
      <c r="L75" s="188">
        <v>13605</v>
      </c>
    </row>
    <row r="76" spans="1:14" x14ac:dyDescent="0.2">
      <c r="A76" s="187" t="s">
        <v>304</v>
      </c>
      <c r="B76" s="187" t="s">
        <v>519</v>
      </c>
      <c r="C76" s="187" t="s">
        <v>520</v>
      </c>
      <c r="D76" s="187" t="s">
        <v>528</v>
      </c>
      <c r="E76" s="187" t="s">
        <v>27</v>
      </c>
      <c r="F76" s="187" t="s">
        <v>185</v>
      </c>
      <c r="G76" s="187" t="s">
        <v>375</v>
      </c>
      <c r="H76" s="187" t="s">
        <v>416</v>
      </c>
      <c r="I76" s="187" t="s">
        <v>417</v>
      </c>
      <c r="J76" s="188">
        <v>0</v>
      </c>
      <c r="K76" s="188">
        <v>25000</v>
      </c>
      <c r="L76" s="188">
        <v>24880</v>
      </c>
      <c r="M76" s="175">
        <v>-190</v>
      </c>
      <c r="N76" s="226">
        <f>L76+M76</f>
        <v>24690</v>
      </c>
    </row>
    <row r="77" spans="1:14" x14ac:dyDescent="0.2">
      <c r="A77" s="187" t="s">
        <v>304</v>
      </c>
      <c r="B77" s="187" t="s">
        <v>519</v>
      </c>
      <c r="C77" s="187" t="s">
        <v>520</v>
      </c>
      <c r="D77" s="187" t="s">
        <v>528</v>
      </c>
      <c r="E77" s="187" t="s">
        <v>27</v>
      </c>
      <c r="F77" s="187" t="s">
        <v>185</v>
      </c>
      <c r="G77" s="187" t="s">
        <v>375</v>
      </c>
      <c r="H77" s="187" t="s">
        <v>428</v>
      </c>
      <c r="I77" s="187" t="s">
        <v>429</v>
      </c>
      <c r="J77" s="188">
        <v>0</v>
      </c>
      <c r="K77" s="188">
        <v>3300</v>
      </c>
      <c r="L77" s="188">
        <v>2131.13</v>
      </c>
    </row>
    <row r="78" spans="1:14" x14ac:dyDescent="0.2">
      <c r="A78" s="187" t="s">
        <v>304</v>
      </c>
      <c r="B78" s="187" t="s">
        <v>519</v>
      </c>
      <c r="C78" s="187" t="s">
        <v>520</v>
      </c>
      <c r="D78" s="187" t="s">
        <v>528</v>
      </c>
      <c r="E78" s="187" t="s">
        <v>27</v>
      </c>
      <c r="F78" s="187" t="s">
        <v>201</v>
      </c>
      <c r="G78" s="187" t="s">
        <v>440</v>
      </c>
      <c r="H78" s="187" t="s">
        <v>469</v>
      </c>
      <c r="I78" s="187" t="s">
        <v>470</v>
      </c>
      <c r="J78" s="188">
        <v>0</v>
      </c>
      <c r="K78" s="188">
        <v>11500</v>
      </c>
      <c r="L78" s="188">
        <v>8631.27</v>
      </c>
    </row>
    <row r="79" spans="1:14" x14ac:dyDescent="0.2">
      <c r="A79" s="189" t="s">
        <v>304</v>
      </c>
      <c r="B79" s="189" t="s">
        <v>519</v>
      </c>
      <c r="C79" s="189" t="s">
        <v>520</v>
      </c>
      <c r="D79" s="189" t="s">
        <v>528</v>
      </c>
      <c r="E79" s="189" t="s">
        <v>27</v>
      </c>
      <c r="F79" s="189"/>
      <c r="G79" s="189"/>
      <c r="H79" s="189"/>
      <c r="I79" s="189"/>
      <c r="J79" s="190">
        <v>0</v>
      </c>
      <c r="K79" s="190">
        <v>200150</v>
      </c>
      <c r="L79" s="225">
        <v>200689.94</v>
      </c>
      <c r="M79" s="231">
        <f>SUM(M70:M78)</f>
        <v>-16566.16</v>
      </c>
      <c r="N79" s="176">
        <f>L79+M79</f>
        <v>184123.78</v>
      </c>
    </row>
    <row r="80" spans="1:14" x14ac:dyDescent="0.2">
      <c r="A80" s="187" t="s">
        <v>304</v>
      </c>
      <c r="B80" s="187" t="s">
        <v>519</v>
      </c>
      <c r="C80" s="187" t="s">
        <v>520</v>
      </c>
      <c r="D80" s="187" t="s">
        <v>529</v>
      </c>
      <c r="E80" s="187" t="s">
        <v>28</v>
      </c>
      <c r="F80" s="187" t="s">
        <v>185</v>
      </c>
      <c r="G80" s="187" t="s">
        <v>375</v>
      </c>
      <c r="H80" s="187" t="s">
        <v>432</v>
      </c>
      <c r="I80" s="187" t="s">
        <v>433</v>
      </c>
      <c r="J80" s="188">
        <v>0</v>
      </c>
      <c r="K80" s="188">
        <v>22500</v>
      </c>
      <c r="L80" s="188">
        <v>20093.919999999998</v>
      </c>
    </row>
    <row r="81" spans="1:14" x14ac:dyDescent="0.2">
      <c r="A81" s="189" t="s">
        <v>304</v>
      </c>
      <c r="B81" s="189" t="s">
        <v>519</v>
      </c>
      <c r="C81" s="189" t="s">
        <v>520</v>
      </c>
      <c r="D81" s="189" t="s">
        <v>529</v>
      </c>
      <c r="E81" s="189" t="s">
        <v>28</v>
      </c>
      <c r="F81" s="189"/>
      <c r="G81" s="189"/>
      <c r="H81" s="189"/>
      <c r="I81" s="189"/>
      <c r="J81" s="190">
        <v>0</v>
      </c>
      <c r="K81" s="190">
        <v>22500</v>
      </c>
      <c r="L81" s="225">
        <v>20093.919999999998</v>
      </c>
    </row>
    <row r="82" spans="1:14" x14ac:dyDescent="0.2">
      <c r="A82" s="187" t="s">
        <v>304</v>
      </c>
      <c r="B82" s="187" t="s">
        <v>519</v>
      </c>
      <c r="C82" s="187" t="s">
        <v>520</v>
      </c>
      <c r="D82" s="187" t="s">
        <v>530</v>
      </c>
      <c r="E82" s="187" t="s">
        <v>29</v>
      </c>
      <c r="F82" s="187" t="s">
        <v>185</v>
      </c>
      <c r="G82" s="187" t="s">
        <v>375</v>
      </c>
      <c r="H82" s="187" t="s">
        <v>376</v>
      </c>
      <c r="I82" s="187" t="s">
        <v>377</v>
      </c>
      <c r="J82" s="188">
        <v>0</v>
      </c>
      <c r="K82" s="188">
        <v>25000</v>
      </c>
      <c r="L82" s="188">
        <v>30737</v>
      </c>
    </row>
    <row r="83" spans="1:14" x14ac:dyDescent="0.2">
      <c r="A83" s="187" t="s">
        <v>304</v>
      </c>
      <c r="B83" s="187" t="s">
        <v>519</v>
      </c>
      <c r="C83" s="187" t="s">
        <v>520</v>
      </c>
      <c r="D83" s="187" t="s">
        <v>530</v>
      </c>
      <c r="E83" s="187" t="s">
        <v>29</v>
      </c>
      <c r="F83" s="187" t="s">
        <v>185</v>
      </c>
      <c r="G83" s="187" t="s">
        <v>375</v>
      </c>
      <c r="H83" s="187" t="s">
        <v>378</v>
      </c>
      <c r="I83" s="187" t="s">
        <v>379</v>
      </c>
      <c r="J83" s="188">
        <v>0</v>
      </c>
      <c r="K83" s="188">
        <v>6000</v>
      </c>
      <c r="L83" s="188">
        <v>2628</v>
      </c>
    </row>
    <row r="84" spans="1:14" x14ac:dyDescent="0.2">
      <c r="A84" s="187" t="s">
        <v>304</v>
      </c>
      <c r="B84" s="187" t="s">
        <v>519</v>
      </c>
      <c r="C84" s="187" t="s">
        <v>520</v>
      </c>
      <c r="D84" s="187" t="s">
        <v>530</v>
      </c>
      <c r="E84" s="187" t="s">
        <v>29</v>
      </c>
      <c r="F84" s="187" t="s">
        <v>185</v>
      </c>
      <c r="G84" s="187" t="s">
        <v>375</v>
      </c>
      <c r="H84" s="187" t="s">
        <v>380</v>
      </c>
      <c r="I84" s="187" t="s">
        <v>381</v>
      </c>
      <c r="J84" s="188">
        <v>0</v>
      </c>
      <c r="K84" s="188">
        <v>40000</v>
      </c>
      <c r="L84" s="188">
        <v>56972.06</v>
      </c>
      <c r="M84" s="175">
        <f>(13.16+4.65+273.75)+(-1458+13250+3500)</f>
        <v>15583.56</v>
      </c>
      <c r="N84" s="226">
        <f>L84+M84</f>
        <v>72555.62</v>
      </c>
    </row>
    <row r="85" spans="1:14" x14ac:dyDescent="0.2">
      <c r="A85" s="187" t="s">
        <v>304</v>
      </c>
      <c r="B85" s="187" t="s">
        <v>519</v>
      </c>
      <c r="C85" s="187" t="s">
        <v>520</v>
      </c>
      <c r="D85" s="187" t="s">
        <v>530</v>
      </c>
      <c r="E85" s="187" t="s">
        <v>29</v>
      </c>
      <c r="F85" s="187" t="s">
        <v>185</v>
      </c>
      <c r="G85" s="187" t="s">
        <v>375</v>
      </c>
      <c r="H85" s="187" t="s">
        <v>382</v>
      </c>
      <c r="I85" s="187" t="s">
        <v>383</v>
      </c>
      <c r="J85" s="188">
        <v>0</v>
      </c>
      <c r="K85" s="188">
        <v>1500</v>
      </c>
      <c r="L85" s="188">
        <v>2057.16</v>
      </c>
    </row>
    <row r="86" spans="1:14" x14ac:dyDescent="0.2">
      <c r="A86" s="187" t="s">
        <v>304</v>
      </c>
      <c r="B86" s="187" t="s">
        <v>519</v>
      </c>
      <c r="C86" s="187" t="s">
        <v>520</v>
      </c>
      <c r="D86" s="187" t="s">
        <v>530</v>
      </c>
      <c r="E86" s="187" t="s">
        <v>29</v>
      </c>
      <c r="F86" s="187" t="s">
        <v>185</v>
      </c>
      <c r="G86" s="187" t="s">
        <v>375</v>
      </c>
      <c r="H86" s="187" t="s">
        <v>384</v>
      </c>
      <c r="I86" s="187" t="s">
        <v>385</v>
      </c>
      <c r="J86" s="188">
        <v>0</v>
      </c>
      <c r="K86" s="188">
        <v>1000</v>
      </c>
      <c r="L86" s="188">
        <v>810.74</v>
      </c>
    </row>
    <row r="87" spans="1:14" x14ac:dyDescent="0.2">
      <c r="A87" s="187" t="s">
        <v>304</v>
      </c>
      <c r="B87" s="187" t="s">
        <v>519</v>
      </c>
      <c r="C87" s="187" t="s">
        <v>520</v>
      </c>
      <c r="D87" s="187" t="s">
        <v>530</v>
      </c>
      <c r="E87" s="187" t="s">
        <v>29</v>
      </c>
      <c r="F87" s="187" t="s">
        <v>185</v>
      </c>
      <c r="G87" s="187" t="s">
        <v>375</v>
      </c>
      <c r="H87" s="187" t="s">
        <v>386</v>
      </c>
      <c r="I87" s="187" t="s">
        <v>387</v>
      </c>
      <c r="J87" s="188">
        <v>0</v>
      </c>
      <c r="K87" s="188">
        <v>330</v>
      </c>
      <c r="L87" s="188">
        <v>330</v>
      </c>
    </row>
    <row r="88" spans="1:14" x14ac:dyDescent="0.2">
      <c r="A88" s="187" t="s">
        <v>304</v>
      </c>
      <c r="B88" s="187" t="s">
        <v>519</v>
      </c>
      <c r="C88" s="187" t="s">
        <v>520</v>
      </c>
      <c r="D88" s="187" t="s">
        <v>530</v>
      </c>
      <c r="E88" s="187" t="s">
        <v>29</v>
      </c>
      <c r="F88" s="187" t="s">
        <v>185</v>
      </c>
      <c r="G88" s="187" t="s">
        <v>375</v>
      </c>
      <c r="H88" s="187" t="s">
        <v>388</v>
      </c>
      <c r="I88" s="187" t="s">
        <v>389</v>
      </c>
      <c r="J88" s="188">
        <v>0</v>
      </c>
      <c r="K88" s="188">
        <v>10000</v>
      </c>
      <c r="L88" s="188">
        <v>1253.68</v>
      </c>
    </row>
    <row r="89" spans="1:14" x14ac:dyDescent="0.2">
      <c r="A89" s="187" t="s">
        <v>304</v>
      </c>
      <c r="B89" s="187" t="s">
        <v>519</v>
      </c>
      <c r="C89" s="187" t="s">
        <v>520</v>
      </c>
      <c r="D89" s="187" t="s">
        <v>530</v>
      </c>
      <c r="E89" s="187" t="s">
        <v>29</v>
      </c>
      <c r="F89" s="187" t="s">
        <v>185</v>
      </c>
      <c r="G89" s="187" t="s">
        <v>375</v>
      </c>
      <c r="H89" s="187" t="s">
        <v>390</v>
      </c>
      <c r="I89" s="187" t="s">
        <v>391</v>
      </c>
      <c r="J89" s="188">
        <v>0</v>
      </c>
      <c r="K89" s="188">
        <v>5000</v>
      </c>
      <c r="L89" s="188">
        <v>5782.2</v>
      </c>
    </row>
    <row r="90" spans="1:14" x14ac:dyDescent="0.2">
      <c r="A90" s="187" t="s">
        <v>304</v>
      </c>
      <c r="B90" s="187" t="s">
        <v>519</v>
      </c>
      <c r="C90" s="187" t="s">
        <v>520</v>
      </c>
      <c r="D90" s="187" t="s">
        <v>530</v>
      </c>
      <c r="E90" s="187" t="s">
        <v>29</v>
      </c>
      <c r="F90" s="187" t="s">
        <v>185</v>
      </c>
      <c r="G90" s="187" t="s">
        <v>375</v>
      </c>
      <c r="H90" s="187" t="s">
        <v>392</v>
      </c>
      <c r="I90" s="187" t="s">
        <v>393</v>
      </c>
      <c r="J90" s="188">
        <v>0</v>
      </c>
      <c r="K90" s="188">
        <v>500</v>
      </c>
      <c r="L90" s="188">
        <v>216.93</v>
      </c>
    </row>
    <row r="91" spans="1:14" x14ac:dyDescent="0.2">
      <c r="A91" s="187" t="s">
        <v>304</v>
      </c>
      <c r="B91" s="187" t="s">
        <v>519</v>
      </c>
      <c r="C91" s="187" t="s">
        <v>520</v>
      </c>
      <c r="D91" s="187" t="s">
        <v>530</v>
      </c>
      <c r="E91" s="187" t="s">
        <v>29</v>
      </c>
      <c r="F91" s="187" t="s">
        <v>185</v>
      </c>
      <c r="G91" s="187" t="s">
        <v>375</v>
      </c>
      <c r="H91" s="187" t="s">
        <v>394</v>
      </c>
      <c r="I91" s="187" t="s">
        <v>395</v>
      </c>
      <c r="J91" s="188">
        <v>0</v>
      </c>
      <c r="K91" s="188">
        <v>1750</v>
      </c>
      <c r="L91" s="188">
        <v>606.11</v>
      </c>
    </row>
    <row r="92" spans="1:14" x14ac:dyDescent="0.2">
      <c r="A92" s="187" t="s">
        <v>304</v>
      </c>
      <c r="B92" s="187" t="s">
        <v>519</v>
      </c>
      <c r="C92" s="187" t="s">
        <v>520</v>
      </c>
      <c r="D92" s="187" t="s">
        <v>530</v>
      </c>
      <c r="E92" s="187" t="s">
        <v>29</v>
      </c>
      <c r="F92" s="187" t="s">
        <v>185</v>
      </c>
      <c r="G92" s="187" t="s">
        <v>375</v>
      </c>
      <c r="H92" s="187" t="s">
        <v>396</v>
      </c>
      <c r="I92" s="187" t="s">
        <v>397</v>
      </c>
      <c r="J92" s="188">
        <v>0</v>
      </c>
      <c r="K92" s="188">
        <v>4070</v>
      </c>
      <c r="L92" s="188">
        <v>2883.95</v>
      </c>
    </row>
    <row r="93" spans="1:14" x14ac:dyDescent="0.2">
      <c r="A93" s="187" t="s">
        <v>304</v>
      </c>
      <c r="B93" s="187" t="s">
        <v>519</v>
      </c>
      <c r="C93" s="187" t="s">
        <v>520</v>
      </c>
      <c r="D93" s="187" t="s">
        <v>530</v>
      </c>
      <c r="E93" s="187" t="s">
        <v>29</v>
      </c>
      <c r="F93" s="187" t="s">
        <v>185</v>
      </c>
      <c r="G93" s="187" t="s">
        <v>375</v>
      </c>
      <c r="H93" s="187" t="s">
        <v>398</v>
      </c>
      <c r="I93" s="187" t="s">
        <v>399</v>
      </c>
      <c r="J93" s="188">
        <v>0</v>
      </c>
      <c r="K93" s="188">
        <v>180</v>
      </c>
      <c r="L93" s="188">
        <v>180</v>
      </c>
    </row>
    <row r="94" spans="1:14" x14ac:dyDescent="0.2">
      <c r="A94" s="187" t="s">
        <v>304</v>
      </c>
      <c r="B94" s="187" t="s">
        <v>519</v>
      </c>
      <c r="C94" s="187" t="s">
        <v>520</v>
      </c>
      <c r="D94" s="187" t="s">
        <v>530</v>
      </c>
      <c r="E94" s="187" t="s">
        <v>29</v>
      </c>
      <c r="F94" s="187" t="s">
        <v>185</v>
      </c>
      <c r="G94" s="187" t="s">
        <v>375</v>
      </c>
      <c r="H94" s="187" t="s">
        <v>402</v>
      </c>
      <c r="I94" s="187" t="s">
        <v>403</v>
      </c>
      <c r="J94" s="188">
        <v>0</v>
      </c>
      <c r="K94" s="188">
        <v>4500</v>
      </c>
      <c r="L94" s="188">
        <v>7217.46</v>
      </c>
    </row>
    <row r="95" spans="1:14" x14ac:dyDescent="0.2">
      <c r="A95" s="187" t="s">
        <v>304</v>
      </c>
      <c r="B95" s="187" t="s">
        <v>519</v>
      </c>
      <c r="C95" s="187" t="s">
        <v>520</v>
      </c>
      <c r="D95" s="187" t="s">
        <v>530</v>
      </c>
      <c r="E95" s="187" t="s">
        <v>29</v>
      </c>
      <c r="F95" s="187" t="s">
        <v>185</v>
      </c>
      <c r="G95" s="187" t="s">
        <v>375</v>
      </c>
      <c r="H95" s="187" t="s">
        <v>404</v>
      </c>
      <c r="I95" s="187" t="s">
        <v>405</v>
      </c>
      <c r="J95" s="188">
        <v>0</v>
      </c>
      <c r="K95" s="188">
        <v>5000</v>
      </c>
      <c r="L95" s="188">
        <v>3450</v>
      </c>
    </row>
    <row r="96" spans="1:14" x14ac:dyDescent="0.2">
      <c r="A96" s="187" t="s">
        <v>304</v>
      </c>
      <c r="B96" s="187" t="s">
        <v>519</v>
      </c>
      <c r="C96" s="187" t="s">
        <v>520</v>
      </c>
      <c r="D96" s="187" t="s">
        <v>530</v>
      </c>
      <c r="E96" s="187" t="s">
        <v>29</v>
      </c>
      <c r="F96" s="187" t="s">
        <v>185</v>
      </c>
      <c r="G96" s="187" t="s">
        <v>375</v>
      </c>
      <c r="H96" s="187" t="s">
        <v>410</v>
      </c>
      <c r="I96" s="187" t="s">
        <v>411</v>
      </c>
      <c r="J96" s="188">
        <v>0</v>
      </c>
      <c r="K96" s="188">
        <v>1900</v>
      </c>
      <c r="L96" s="188">
        <v>3076.72</v>
      </c>
    </row>
    <row r="97" spans="1:14" x14ac:dyDescent="0.2">
      <c r="A97" s="187" t="s">
        <v>304</v>
      </c>
      <c r="B97" s="187" t="s">
        <v>519</v>
      </c>
      <c r="C97" s="187" t="s">
        <v>520</v>
      </c>
      <c r="D97" s="187" t="s">
        <v>530</v>
      </c>
      <c r="E97" s="187" t="s">
        <v>29</v>
      </c>
      <c r="F97" s="187" t="s">
        <v>185</v>
      </c>
      <c r="G97" s="187" t="s">
        <v>375</v>
      </c>
      <c r="H97" s="187" t="s">
        <v>412</v>
      </c>
      <c r="I97" s="187" t="s">
        <v>413</v>
      </c>
      <c r="J97" s="188">
        <v>0</v>
      </c>
      <c r="K97" s="188">
        <v>3100</v>
      </c>
      <c r="L97" s="188">
        <v>2279.33</v>
      </c>
    </row>
    <row r="98" spans="1:14" x14ac:dyDescent="0.2">
      <c r="A98" s="187" t="s">
        <v>304</v>
      </c>
      <c r="B98" s="187" t="s">
        <v>519</v>
      </c>
      <c r="C98" s="187" t="s">
        <v>520</v>
      </c>
      <c r="D98" s="187" t="s">
        <v>530</v>
      </c>
      <c r="E98" s="187" t="s">
        <v>29</v>
      </c>
      <c r="F98" s="187" t="s">
        <v>185</v>
      </c>
      <c r="G98" s="187" t="s">
        <v>375</v>
      </c>
      <c r="H98" s="187" t="s">
        <v>359</v>
      </c>
      <c r="I98" s="187" t="s">
        <v>360</v>
      </c>
      <c r="J98" s="188">
        <v>0</v>
      </c>
      <c r="K98" s="188">
        <v>6000</v>
      </c>
      <c r="L98" s="188">
        <v>287.98</v>
      </c>
    </row>
    <row r="99" spans="1:14" x14ac:dyDescent="0.2">
      <c r="A99" s="187" t="s">
        <v>304</v>
      </c>
      <c r="B99" s="187" t="s">
        <v>519</v>
      </c>
      <c r="C99" s="187" t="s">
        <v>520</v>
      </c>
      <c r="D99" s="187" t="s">
        <v>530</v>
      </c>
      <c r="E99" s="187" t="s">
        <v>29</v>
      </c>
      <c r="F99" s="187" t="s">
        <v>185</v>
      </c>
      <c r="G99" s="187" t="s">
        <v>375</v>
      </c>
      <c r="H99" s="187" t="s">
        <v>414</v>
      </c>
      <c r="I99" s="187" t="s">
        <v>415</v>
      </c>
      <c r="J99" s="188">
        <v>0</v>
      </c>
      <c r="K99" s="188">
        <v>1950</v>
      </c>
      <c r="L99" s="188">
        <v>2781.75</v>
      </c>
    </row>
    <row r="100" spans="1:14" x14ac:dyDescent="0.2">
      <c r="A100" s="187" t="s">
        <v>304</v>
      </c>
      <c r="B100" s="187" t="s">
        <v>519</v>
      </c>
      <c r="C100" s="187" t="s">
        <v>520</v>
      </c>
      <c r="D100" s="187" t="s">
        <v>530</v>
      </c>
      <c r="E100" s="187" t="s">
        <v>29</v>
      </c>
      <c r="F100" s="187" t="s">
        <v>185</v>
      </c>
      <c r="G100" s="187" t="s">
        <v>375</v>
      </c>
      <c r="H100" s="187" t="s">
        <v>361</v>
      </c>
      <c r="I100" s="187" t="s">
        <v>362</v>
      </c>
      <c r="J100" s="188">
        <v>0</v>
      </c>
      <c r="K100" s="188">
        <v>100</v>
      </c>
      <c r="L100" s="188">
        <v>62.06</v>
      </c>
    </row>
    <row r="101" spans="1:14" x14ac:dyDescent="0.2">
      <c r="A101" s="187" t="s">
        <v>304</v>
      </c>
      <c r="B101" s="187" t="s">
        <v>519</v>
      </c>
      <c r="C101" s="187" t="s">
        <v>520</v>
      </c>
      <c r="D101" s="187" t="s">
        <v>530</v>
      </c>
      <c r="E101" s="187" t="s">
        <v>29</v>
      </c>
      <c r="F101" s="187" t="s">
        <v>185</v>
      </c>
      <c r="G101" s="187" t="s">
        <v>375</v>
      </c>
      <c r="H101" s="187" t="s">
        <v>418</v>
      </c>
      <c r="I101" s="187" t="s">
        <v>419</v>
      </c>
      <c r="J101" s="188">
        <v>0</v>
      </c>
      <c r="K101" s="188">
        <v>8000</v>
      </c>
      <c r="L101" s="188">
        <v>7558.28</v>
      </c>
    </row>
    <row r="102" spans="1:14" x14ac:dyDescent="0.2">
      <c r="A102" s="187" t="s">
        <v>304</v>
      </c>
      <c r="B102" s="187" t="s">
        <v>519</v>
      </c>
      <c r="C102" s="187" t="s">
        <v>520</v>
      </c>
      <c r="D102" s="187" t="s">
        <v>530</v>
      </c>
      <c r="E102" s="187" t="s">
        <v>29</v>
      </c>
      <c r="F102" s="187" t="s">
        <v>185</v>
      </c>
      <c r="G102" s="187" t="s">
        <v>375</v>
      </c>
      <c r="H102" s="187" t="s">
        <v>420</v>
      </c>
      <c r="I102" s="187" t="s">
        <v>421</v>
      </c>
      <c r="J102" s="188">
        <v>0</v>
      </c>
      <c r="K102" s="188">
        <v>6000</v>
      </c>
      <c r="L102" s="188">
        <v>5850</v>
      </c>
    </row>
    <row r="103" spans="1:14" x14ac:dyDescent="0.2">
      <c r="A103" s="187" t="s">
        <v>304</v>
      </c>
      <c r="B103" s="187" t="s">
        <v>519</v>
      </c>
      <c r="C103" s="187" t="s">
        <v>520</v>
      </c>
      <c r="D103" s="187" t="s">
        <v>530</v>
      </c>
      <c r="E103" s="187" t="s">
        <v>29</v>
      </c>
      <c r="F103" s="187" t="s">
        <v>185</v>
      </c>
      <c r="G103" s="187" t="s">
        <v>375</v>
      </c>
      <c r="H103" s="187" t="s">
        <v>422</v>
      </c>
      <c r="I103" s="187" t="s">
        <v>423</v>
      </c>
      <c r="J103" s="188">
        <v>0</v>
      </c>
      <c r="K103" s="188">
        <v>9070</v>
      </c>
      <c r="L103" s="188">
        <v>4771.9799999999996</v>
      </c>
    </row>
    <row r="104" spans="1:14" x14ac:dyDescent="0.2">
      <c r="A104" s="187" t="s">
        <v>304</v>
      </c>
      <c r="B104" s="187" t="s">
        <v>519</v>
      </c>
      <c r="C104" s="187" t="s">
        <v>520</v>
      </c>
      <c r="D104" s="187" t="s">
        <v>530</v>
      </c>
      <c r="E104" s="187" t="s">
        <v>29</v>
      </c>
      <c r="F104" s="187" t="s">
        <v>185</v>
      </c>
      <c r="G104" s="187" t="s">
        <v>375</v>
      </c>
      <c r="H104" s="187" t="s">
        <v>424</v>
      </c>
      <c r="I104" s="187" t="s">
        <v>425</v>
      </c>
      <c r="J104" s="188">
        <v>0</v>
      </c>
      <c r="K104" s="188">
        <v>1000</v>
      </c>
      <c r="L104" s="188">
        <v>307.31</v>
      </c>
    </row>
    <row r="105" spans="1:14" x14ac:dyDescent="0.2">
      <c r="A105" s="187" t="s">
        <v>304</v>
      </c>
      <c r="B105" s="187" t="s">
        <v>519</v>
      </c>
      <c r="C105" s="187" t="s">
        <v>520</v>
      </c>
      <c r="D105" s="187" t="s">
        <v>530</v>
      </c>
      <c r="E105" s="187" t="s">
        <v>29</v>
      </c>
      <c r="F105" s="187" t="s">
        <v>185</v>
      </c>
      <c r="G105" s="187" t="s">
        <v>375</v>
      </c>
      <c r="H105" s="187" t="s">
        <v>426</v>
      </c>
      <c r="I105" s="187" t="s">
        <v>427</v>
      </c>
      <c r="J105" s="188">
        <v>0</v>
      </c>
      <c r="K105" s="188">
        <v>5150</v>
      </c>
      <c r="L105" s="188">
        <v>5134.43</v>
      </c>
      <c r="M105" s="175">
        <v>190</v>
      </c>
      <c r="N105" s="226">
        <f>L105+M105</f>
        <v>5324.43</v>
      </c>
    </row>
    <row r="106" spans="1:14" x14ac:dyDescent="0.2">
      <c r="A106" s="187" t="s">
        <v>304</v>
      </c>
      <c r="B106" s="187" t="s">
        <v>519</v>
      </c>
      <c r="C106" s="187" t="s">
        <v>520</v>
      </c>
      <c r="D106" s="187" t="s">
        <v>530</v>
      </c>
      <c r="E106" s="187" t="s">
        <v>29</v>
      </c>
      <c r="F106" s="187" t="s">
        <v>185</v>
      </c>
      <c r="G106" s="187" t="s">
        <v>375</v>
      </c>
      <c r="H106" s="187" t="s">
        <v>430</v>
      </c>
      <c r="I106" s="187" t="s">
        <v>431</v>
      </c>
      <c r="J106" s="188">
        <v>0</v>
      </c>
      <c r="K106" s="188">
        <v>1000</v>
      </c>
      <c r="L106" s="188">
        <v>773.58</v>
      </c>
    </row>
    <row r="107" spans="1:14" x14ac:dyDescent="0.2">
      <c r="A107" s="189" t="s">
        <v>304</v>
      </c>
      <c r="B107" s="189" t="s">
        <v>519</v>
      </c>
      <c r="C107" s="189" t="s">
        <v>520</v>
      </c>
      <c r="D107" s="189" t="s">
        <v>530</v>
      </c>
      <c r="E107" s="189" t="s">
        <v>29</v>
      </c>
      <c r="F107" s="189"/>
      <c r="G107" s="189"/>
      <c r="H107" s="189"/>
      <c r="I107" s="189"/>
      <c r="J107" s="190">
        <v>0</v>
      </c>
      <c r="K107" s="190">
        <v>148100</v>
      </c>
      <c r="L107" s="225">
        <v>148008.71</v>
      </c>
      <c r="M107" s="231">
        <f>SUM(M82:M106)</f>
        <v>15773.56</v>
      </c>
      <c r="N107" s="176">
        <f>L107+M107</f>
        <v>163782.26999999999</v>
      </c>
    </row>
    <row r="108" spans="1:14" x14ac:dyDescent="0.2">
      <c r="A108" s="187" t="s">
        <v>304</v>
      </c>
      <c r="B108" s="187" t="s">
        <v>519</v>
      </c>
      <c r="C108" s="187" t="s">
        <v>520</v>
      </c>
      <c r="D108" s="187" t="s">
        <v>531</v>
      </c>
      <c r="E108" s="187" t="s">
        <v>30</v>
      </c>
      <c r="F108" s="187" t="s">
        <v>316</v>
      </c>
      <c r="G108" s="187" t="s">
        <v>317</v>
      </c>
      <c r="H108" s="187" t="s">
        <v>340</v>
      </c>
      <c r="I108" s="187" t="s">
        <v>341</v>
      </c>
      <c r="J108" s="188">
        <v>0</v>
      </c>
      <c r="K108" s="188">
        <v>9000</v>
      </c>
      <c r="L108" s="188">
        <v>6100</v>
      </c>
    </row>
    <row r="109" spans="1:14" x14ac:dyDescent="0.2">
      <c r="A109" s="189" t="s">
        <v>304</v>
      </c>
      <c r="B109" s="189" t="s">
        <v>519</v>
      </c>
      <c r="C109" s="189" t="s">
        <v>520</v>
      </c>
      <c r="D109" s="189" t="s">
        <v>531</v>
      </c>
      <c r="E109" s="189" t="s">
        <v>30</v>
      </c>
      <c r="F109" s="189"/>
      <c r="G109" s="189"/>
      <c r="H109" s="189"/>
      <c r="I109" s="189"/>
      <c r="J109" s="190">
        <v>0</v>
      </c>
      <c r="K109" s="190">
        <v>9000</v>
      </c>
      <c r="L109" s="225">
        <v>6100</v>
      </c>
    </row>
    <row r="110" spans="1:14" x14ac:dyDescent="0.2">
      <c r="A110" s="187" t="s">
        <v>304</v>
      </c>
      <c r="B110" s="187" t="s">
        <v>519</v>
      </c>
      <c r="C110" s="187" t="s">
        <v>520</v>
      </c>
      <c r="D110" s="187" t="s">
        <v>532</v>
      </c>
      <c r="E110" s="187" t="s">
        <v>31</v>
      </c>
      <c r="F110" s="187" t="s">
        <v>201</v>
      </c>
      <c r="G110" s="187" t="s">
        <v>440</v>
      </c>
      <c r="H110" s="187" t="s">
        <v>459</v>
      </c>
      <c r="I110" s="187" t="s">
        <v>460</v>
      </c>
      <c r="J110" s="188">
        <v>0</v>
      </c>
      <c r="K110" s="188">
        <v>9037422</v>
      </c>
      <c r="L110" s="188">
        <v>7564085.7999999998</v>
      </c>
    </row>
    <row r="111" spans="1:14" x14ac:dyDescent="0.2">
      <c r="A111" s="187" t="s">
        <v>304</v>
      </c>
      <c r="B111" s="187" t="s">
        <v>519</v>
      </c>
      <c r="C111" s="187" t="s">
        <v>520</v>
      </c>
      <c r="D111" s="187" t="s">
        <v>532</v>
      </c>
      <c r="E111" s="187" t="s">
        <v>31</v>
      </c>
      <c r="F111" s="187" t="s">
        <v>201</v>
      </c>
      <c r="G111" s="187" t="s">
        <v>440</v>
      </c>
      <c r="H111" s="187" t="s">
        <v>461</v>
      </c>
      <c r="I111" s="187" t="s">
        <v>462</v>
      </c>
      <c r="J111" s="188">
        <v>0</v>
      </c>
      <c r="K111" s="188">
        <v>45000</v>
      </c>
      <c r="L111" s="188">
        <v>5729.5</v>
      </c>
    </row>
    <row r="112" spans="1:14" x14ac:dyDescent="0.2">
      <c r="A112" s="187" t="s">
        <v>304</v>
      </c>
      <c r="B112" s="187" t="s">
        <v>519</v>
      </c>
      <c r="C112" s="187" t="s">
        <v>520</v>
      </c>
      <c r="D112" s="187" t="s">
        <v>532</v>
      </c>
      <c r="E112" s="187" t="s">
        <v>31</v>
      </c>
      <c r="F112" s="187" t="s">
        <v>201</v>
      </c>
      <c r="G112" s="187" t="s">
        <v>440</v>
      </c>
      <c r="H112" s="187" t="s">
        <v>463</v>
      </c>
      <c r="I112" s="187" t="s">
        <v>464</v>
      </c>
      <c r="J112" s="188">
        <v>0</v>
      </c>
      <c r="K112" s="188">
        <v>400000</v>
      </c>
      <c r="L112" s="188">
        <v>176989.18</v>
      </c>
    </row>
    <row r="113" spans="1:12" x14ac:dyDescent="0.2">
      <c r="A113" s="189" t="s">
        <v>304</v>
      </c>
      <c r="B113" s="189" t="s">
        <v>519</v>
      </c>
      <c r="C113" s="189" t="s">
        <v>520</v>
      </c>
      <c r="D113" s="189" t="s">
        <v>532</v>
      </c>
      <c r="E113" s="189" t="s">
        <v>31</v>
      </c>
      <c r="F113" s="189"/>
      <c r="G113" s="189"/>
      <c r="H113" s="189"/>
      <c r="I113" s="189"/>
      <c r="J113" s="190">
        <v>0</v>
      </c>
      <c r="K113" s="190">
        <v>9482422</v>
      </c>
      <c r="L113" s="225">
        <v>7746804.4800000004</v>
      </c>
    </row>
    <row r="114" spans="1:12" x14ac:dyDescent="0.2">
      <c r="A114" s="187" t="s">
        <v>304</v>
      </c>
      <c r="B114" s="187" t="s">
        <v>519</v>
      </c>
      <c r="C114" s="187" t="s">
        <v>520</v>
      </c>
      <c r="D114" s="187" t="s">
        <v>533</v>
      </c>
      <c r="E114" s="187" t="s">
        <v>32</v>
      </c>
      <c r="F114" s="187" t="s">
        <v>201</v>
      </c>
      <c r="G114" s="187" t="s">
        <v>440</v>
      </c>
      <c r="H114" s="187" t="s">
        <v>441</v>
      </c>
      <c r="I114" s="187" t="s">
        <v>442</v>
      </c>
      <c r="J114" s="188">
        <v>0</v>
      </c>
      <c r="K114" s="188">
        <v>8000</v>
      </c>
      <c r="L114" s="188">
        <v>588</v>
      </c>
    </row>
    <row r="115" spans="1:12" x14ac:dyDescent="0.2">
      <c r="A115" s="187" t="s">
        <v>304</v>
      </c>
      <c r="B115" s="187" t="s">
        <v>519</v>
      </c>
      <c r="C115" s="187" t="s">
        <v>520</v>
      </c>
      <c r="D115" s="187" t="s">
        <v>533</v>
      </c>
      <c r="E115" s="187" t="s">
        <v>32</v>
      </c>
      <c r="F115" s="187" t="s">
        <v>201</v>
      </c>
      <c r="G115" s="187" t="s">
        <v>440</v>
      </c>
      <c r="H115" s="187" t="s">
        <v>376</v>
      </c>
      <c r="I115" s="187" t="s">
        <v>377</v>
      </c>
      <c r="J115" s="188">
        <v>0</v>
      </c>
      <c r="K115" s="188">
        <v>10000</v>
      </c>
      <c r="L115" s="188">
        <v>223.38</v>
      </c>
    </row>
    <row r="116" spans="1:12" x14ac:dyDescent="0.2">
      <c r="A116" s="187" t="s">
        <v>304</v>
      </c>
      <c r="B116" s="187" t="s">
        <v>519</v>
      </c>
      <c r="C116" s="187" t="s">
        <v>520</v>
      </c>
      <c r="D116" s="187" t="s">
        <v>533</v>
      </c>
      <c r="E116" s="187" t="s">
        <v>32</v>
      </c>
      <c r="F116" s="187" t="s">
        <v>201</v>
      </c>
      <c r="G116" s="187" t="s">
        <v>440</v>
      </c>
      <c r="H116" s="187" t="s">
        <v>318</v>
      </c>
      <c r="I116" s="187" t="s">
        <v>319</v>
      </c>
      <c r="J116" s="188">
        <v>0</v>
      </c>
      <c r="K116" s="188">
        <v>200</v>
      </c>
      <c r="L116" s="188">
        <v>180</v>
      </c>
    </row>
    <row r="117" spans="1:12" x14ac:dyDescent="0.2">
      <c r="A117" s="187" t="s">
        <v>304</v>
      </c>
      <c r="B117" s="187" t="s">
        <v>519</v>
      </c>
      <c r="C117" s="187" t="s">
        <v>520</v>
      </c>
      <c r="D117" s="187" t="s">
        <v>533</v>
      </c>
      <c r="E117" s="187" t="s">
        <v>32</v>
      </c>
      <c r="F117" s="187" t="s">
        <v>201</v>
      </c>
      <c r="G117" s="187" t="s">
        <v>440</v>
      </c>
      <c r="H117" s="187" t="s">
        <v>410</v>
      </c>
      <c r="I117" s="187" t="s">
        <v>411</v>
      </c>
      <c r="J117" s="188">
        <v>0</v>
      </c>
      <c r="K117" s="188">
        <v>22880</v>
      </c>
      <c r="L117" s="188">
        <v>22830.44</v>
      </c>
    </row>
    <row r="118" spans="1:12" x14ac:dyDescent="0.2">
      <c r="A118" s="187" t="s">
        <v>304</v>
      </c>
      <c r="B118" s="187" t="s">
        <v>519</v>
      </c>
      <c r="C118" s="187" t="s">
        <v>520</v>
      </c>
      <c r="D118" s="187" t="s">
        <v>533</v>
      </c>
      <c r="E118" s="187" t="s">
        <v>32</v>
      </c>
      <c r="F118" s="187" t="s">
        <v>201</v>
      </c>
      <c r="G118" s="187" t="s">
        <v>440</v>
      </c>
      <c r="H118" s="187" t="s">
        <v>443</v>
      </c>
      <c r="I118" s="187" t="s">
        <v>444</v>
      </c>
      <c r="J118" s="188">
        <v>0</v>
      </c>
      <c r="K118" s="188">
        <v>5210</v>
      </c>
      <c r="L118" s="188">
        <v>11404.11</v>
      </c>
    </row>
    <row r="119" spans="1:12" x14ac:dyDescent="0.2">
      <c r="A119" s="187" t="s">
        <v>304</v>
      </c>
      <c r="B119" s="187" t="s">
        <v>519</v>
      </c>
      <c r="C119" s="187" t="s">
        <v>520</v>
      </c>
      <c r="D119" s="187" t="s">
        <v>533</v>
      </c>
      <c r="E119" s="187" t="s">
        <v>32</v>
      </c>
      <c r="F119" s="187" t="s">
        <v>201</v>
      </c>
      <c r="G119" s="187" t="s">
        <v>440</v>
      </c>
      <c r="H119" s="187" t="s">
        <v>445</v>
      </c>
      <c r="I119" s="187" t="s">
        <v>446</v>
      </c>
      <c r="J119" s="188">
        <v>0</v>
      </c>
      <c r="K119" s="188">
        <v>0</v>
      </c>
      <c r="L119" s="188">
        <v>742.5</v>
      </c>
    </row>
    <row r="120" spans="1:12" x14ac:dyDescent="0.2">
      <c r="A120" s="187" t="s">
        <v>304</v>
      </c>
      <c r="B120" s="187" t="s">
        <v>519</v>
      </c>
      <c r="C120" s="187" t="s">
        <v>520</v>
      </c>
      <c r="D120" s="187" t="s">
        <v>533</v>
      </c>
      <c r="E120" s="187" t="s">
        <v>32</v>
      </c>
      <c r="F120" s="187" t="s">
        <v>201</v>
      </c>
      <c r="G120" s="187" t="s">
        <v>440</v>
      </c>
      <c r="H120" s="187" t="s">
        <v>447</v>
      </c>
      <c r="I120" s="187" t="s">
        <v>448</v>
      </c>
      <c r="J120" s="188">
        <v>0</v>
      </c>
      <c r="K120" s="188">
        <v>13528</v>
      </c>
      <c r="L120" s="188">
        <v>8504.69</v>
      </c>
    </row>
    <row r="121" spans="1:12" x14ac:dyDescent="0.2">
      <c r="A121" s="187" t="s">
        <v>304</v>
      </c>
      <c r="B121" s="187" t="s">
        <v>519</v>
      </c>
      <c r="C121" s="187" t="s">
        <v>520</v>
      </c>
      <c r="D121" s="187" t="s">
        <v>533</v>
      </c>
      <c r="E121" s="187" t="s">
        <v>32</v>
      </c>
      <c r="F121" s="187" t="s">
        <v>201</v>
      </c>
      <c r="G121" s="187" t="s">
        <v>440</v>
      </c>
      <c r="H121" s="187" t="s">
        <v>449</v>
      </c>
      <c r="I121" s="187" t="s">
        <v>450</v>
      </c>
      <c r="J121" s="188">
        <v>0</v>
      </c>
      <c r="K121" s="188">
        <v>900</v>
      </c>
      <c r="L121" s="188">
        <v>479.55</v>
      </c>
    </row>
    <row r="122" spans="1:12" x14ac:dyDescent="0.2">
      <c r="A122" s="187" t="s">
        <v>304</v>
      </c>
      <c r="B122" s="187" t="s">
        <v>519</v>
      </c>
      <c r="C122" s="187" t="s">
        <v>520</v>
      </c>
      <c r="D122" s="187" t="s">
        <v>533</v>
      </c>
      <c r="E122" s="187" t="s">
        <v>32</v>
      </c>
      <c r="F122" s="187" t="s">
        <v>201</v>
      </c>
      <c r="G122" s="187" t="s">
        <v>440</v>
      </c>
      <c r="H122" s="187" t="s">
        <v>451</v>
      </c>
      <c r="I122" s="187" t="s">
        <v>452</v>
      </c>
      <c r="J122" s="188">
        <v>0</v>
      </c>
      <c r="K122" s="188">
        <v>300</v>
      </c>
      <c r="L122" s="188">
        <v>0</v>
      </c>
    </row>
    <row r="123" spans="1:12" x14ac:dyDescent="0.2">
      <c r="A123" s="187" t="s">
        <v>304</v>
      </c>
      <c r="B123" s="187" t="s">
        <v>519</v>
      </c>
      <c r="C123" s="187" t="s">
        <v>520</v>
      </c>
      <c r="D123" s="187" t="s">
        <v>533</v>
      </c>
      <c r="E123" s="187" t="s">
        <v>32</v>
      </c>
      <c r="F123" s="187" t="s">
        <v>201</v>
      </c>
      <c r="G123" s="187" t="s">
        <v>440</v>
      </c>
      <c r="H123" s="187" t="s">
        <v>422</v>
      </c>
      <c r="I123" s="187" t="s">
        <v>423</v>
      </c>
      <c r="J123" s="188">
        <v>0</v>
      </c>
      <c r="K123" s="188">
        <v>0</v>
      </c>
      <c r="L123" s="188">
        <v>124.92</v>
      </c>
    </row>
    <row r="124" spans="1:12" x14ac:dyDescent="0.2">
      <c r="A124" s="187" t="s">
        <v>304</v>
      </c>
      <c r="B124" s="187" t="s">
        <v>519</v>
      </c>
      <c r="C124" s="187" t="s">
        <v>520</v>
      </c>
      <c r="D124" s="187" t="s">
        <v>533</v>
      </c>
      <c r="E124" s="187" t="s">
        <v>32</v>
      </c>
      <c r="F124" s="187" t="s">
        <v>201</v>
      </c>
      <c r="G124" s="187" t="s">
        <v>440</v>
      </c>
      <c r="H124" s="187" t="s">
        <v>453</v>
      </c>
      <c r="I124" s="187" t="s">
        <v>454</v>
      </c>
      <c r="J124" s="188">
        <v>0</v>
      </c>
      <c r="K124" s="188">
        <v>500</v>
      </c>
      <c r="L124" s="188">
        <v>525</v>
      </c>
    </row>
    <row r="125" spans="1:12" x14ac:dyDescent="0.2">
      <c r="A125" s="187" t="s">
        <v>304</v>
      </c>
      <c r="B125" s="187" t="s">
        <v>519</v>
      </c>
      <c r="C125" s="187" t="s">
        <v>520</v>
      </c>
      <c r="D125" s="187" t="s">
        <v>533</v>
      </c>
      <c r="E125" s="187" t="s">
        <v>32</v>
      </c>
      <c r="F125" s="187" t="s">
        <v>201</v>
      </c>
      <c r="G125" s="187" t="s">
        <v>440</v>
      </c>
      <c r="H125" s="187" t="s">
        <v>455</v>
      </c>
      <c r="I125" s="187" t="s">
        <v>456</v>
      </c>
      <c r="J125" s="188">
        <v>0</v>
      </c>
      <c r="K125" s="188">
        <v>400</v>
      </c>
      <c r="L125" s="188">
        <v>400</v>
      </c>
    </row>
    <row r="126" spans="1:12" x14ac:dyDescent="0.2">
      <c r="A126" s="187" t="s">
        <v>304</v>
      </c>
      <c r="B126" s="187" t="s">
        <v>519</v>
      </c>
      <c r="C126" s="187" t="s">
        <v>520</v>
      </c>
      <c r="D126" s="187" t="s">
        <v>533</v>
      </c>
      <c r="E126" s="187" t="s">
        <v>32</v>
      </c>
      <c r="F126" s="187" t="s">
        <v>201</v>
      </c>
      <c r="G126" s="187" t="s">
        <v>440</v>
      </c>
      <c r="H126" s="187" t="s">
        <v>457</v>
      </c>
      <c r="I126" s="187" t="s">
        <v>458</v>
      </c>
      <c r="J126" s="188">
        <v>0</v>
      </c>
      <c r="K126" s="188">
        <v>80000</v>
      </c>
      <c r="L126" s="188">
        <v>23847.119999999999</v>
      </c>
    </row>
    <row r="127" spans="1:12" x14ac:dyDescent="0.2">
      <c r="A127" s="187" t="s">
        <v>304</v>
      </c>
      <c r="B127" s="187" t="s">
        <v>519</v>
      </c>
      <c r="C127" s="187" t="s">
        <v>520</v>
      </c>
      <c r="D127" s="187" t="s">
        <v>533</v>
      </c>
      <c r="E127" s="187" t="s">
        <v>32</v>
      </c>
      <c r="F127" s="187" t="s">
        <v>201</v>
      </c>
      <c r="G127" s="187" t="s">
        <v>440</v>
      </c>
      <c r="H127" s="187" t="s">
        <v>465</v>
      </c>
      <c r="I127" s="187" t="s">
        <v>466</v>
      </c>
      <c r="J127" s="188">
        <v>0</v>
      </c>
      <c r="K127" s="188">
        <v>249696</v>
      </c>
      <c r="L127" s="188">
        <v>40467.660000000003</v>
      </c>
    </row>
    <row r="128" spans="1:12" x14ac:dyDescent="0.2">
      <c r="A128" s="187" t="s">
        <v>304</v>
      </c>
      <c r="B128" s="187" t="s">
        <v>519</v>
      </c>
      <c r="C128" s="187" t="s">
        <v>520</v>
      </c>
      <c r="D128" s="187" t="s">
        <v>533</v>
      </c>
      <c r="E128" s="187" t="s">
        <v>32</v>
      </c>
      <c r="F128" s="187" t="s">
        <v>201</v>
      </c>
      <c r="G128" s="187" t="s">
        <v>440</v>
      </c>
      <c r="H128" s="187" t="s">
        <v>467</v>
      </c>
      <c r="I128" s="187" t="s">
        <v>468</v>
      </c>
      <c r="J128" s="188">
        <v>0</v>
      </c>
      <c r="K128" s="188">
        <v>0</v>
      </c>
      <c r="L128" s="188">
        <v>14</v>
      </c>
    </row>
    <row r="129" spans="1:13" x14ac:dyDescent="0.2">
      <c r="A129" s="187" t="s">
        <v>304</v>
      </c>
      <c r="B129" s="187" t="s">
        <v>519</v>
      </c>
      <c r="C129" s="187" t="s">
        <v>520</v>
      </c>
      <c r="D129" s="187" t="s">
        <v>533</v>
      </c>
      <c r="E129" s="187" t="s">
        <v>32</v>
      </c>
      <c r="F129" s="187" t="s">
        <v>201</v>
      </c>
      <c r="G129" s="187" t="s">
        <v>440</v>
      </c>
      <c r="H129" s="187" t="s">
        <v>336</v>
      </c>
      <c r="I129" s="187" t="s">
        <v>337</v>
      </c>
      <c r="J129" s="188">
        <v>0</v>
      </c>
      <c r="K129" s="188">
        <v>550</v>
      </c>
      <c r="L129" s="188">
        <v>0</v>
      </c>
    </row>
    <row r="130" spans="1:13" x14ac:dyDescent="0.2">
      <c r="A130" s="187" t="s">
        <v>304</v>
      </c>
      <c r="B130" s="187" t="s">
        <v>519</v>
      </c>
      <c r="C130" s="187" t="s">
        <v>520</v>
      </c>
      <c r="D130" s="187" t="s">
        <v>533</v>
      </c>
      <c r="E130" s="187" t="s">
        <v>32</v>
      </c>
      <c r="F130" s="187" t="s">
        <v>201</v>
      </c>
      <c r="G130" s="187" t="s">
        <v>440</v>
      </c>
      <c r="H130" s="187" t="s">
        <v>471</v>
      </c>
      <c r="I130" s="187" t="s">
        <v>472</v>
      </c>
      <c r="J130" s="188">
        <v>0</v>
      </c>
      <c r="K130" s="188">
        <v>2000</v>
      </c>
      <c r="L130" s="188">
        <v>720</v>
      </c>
    </row>
    <row r="131" spans="1:13" x14ac:dyDescent="0.2">
      <c r="A131" s="187" t="s">
        <v>304</v>
      </c>
      <c r="B131" s="187" t="s">
        <v>519</v>
      </c>
      <c r="C131" s="187" t="s">
        <v>520</v>
      </c>
      <c r="D131" s="187" t="s">
        <v>533</v>
      </c>
      <c r="E131" s="187" t="s">
        <v>32</v>
      </c>
      <c r="F131" s="187" t="s">
        <v>201</v>
      </c>
      <c r="G131" s="187" t="s">
        <v>440</v>
      </c>
      <c r="H131" s="187" t="s">
        <v>369</v>
      </c>
      <c r="I131" s="187" t="s">
        <v>370</v>
      </c>
      <c r="J131" s="188">
        <v>0</v>
      </c>
      <c r="K131" s="188">
        <v>1000</v>
      </c>
      <c r="L131" s="188">
        <v>1940</v>
      </c>
    </row>
    <row r="132" spans="1:13" x14ac:dyDescent="0.2">
      <c r="A132" s="187" t="s">
        <v>304</v>
      </c>
      <c r="B132" s="187" t="s">
        <v>519</v>
      </c>
      <c r="C132" s="187" t="s">
        <v>520</v>
      </c>
      <c r="D132" s="187" t="s">
        <v>533</v>
      </c>
      <c r="E132" s="187" t="s">
        <v>32</v>
      </c>
      <c r="F132" s="187" t="s">
        <v>201</v>
      </c>
      <c r="G132" s="187" t="s">
        <v>440</v>
      </c>
      <c r="H132" s="187" t="s">
        <v>473</v>
      </c>
      <c r="I132" s="187" t="s">
        <v>474</v>
      </c>
      <c r="J132" s="188">
        <v>0</v>
      </c>
      <c r="K132" s="188">
        <v>0</v>
      </c>
      <c r="L132" s="188">
        <v>587</v>
      </c>
    </row>
    <row r="133" spans="1:13" x14ac:dyDescent="0.2">
      <c r="A133" s="187" t="s">
        <v>304</v>
      </c>
      <c r="B133" s="187" t="s">
        <v>519</v>
      </c>
      <c r="C133" s="187" t="s">
        <v>520</v>
      </c>
      <c r="D133" s="187" t="s">
        <v>533</v>
      </c>
      <c r="E133" s="187" t="s">
        <v>32</v>
      </c>
      <c r="F133" s="187" t="s">
        <v>201</v>
      </c>
      <c r="G133" s="187" t="s">
        <v>440</v>
      </c>
      <c r="H133" s="187" t="s">
        <v>475</v>
      </c>
      <c r="I133" s="187" t="s">
        <v>476</v>
      </c>
      <c r="J133" s="188">
        <v>0</v>
      </c>
      <c r="K133" s="188">
        <v>163000</v>
      </c>
      <c r="L133" s="188">
        <v>109604.73</v>
      </c>
    </row>
    <row r="134" spans="1:13" x14ac:dyDescent="0.2">
      <c r="A134" s="189" t="s">
        <v>304</v>
      </c>
      <c r="B134" s="189" t="s">
        <v>519</v>
      </c>
      <c r="C134" s="189" t="s">
        <v>520</v>
      </c>
      <c r="D134" s="189" t="s">
        <v>533</v>
      </c>
      <c r="E134" s="189" t="s">
        <v>32</v>
      </c>
      <c r="F134" s="189"/>
      <c r="G134" s="189"/>
      <c r="H134" s="189"/>
      <c r="I134" s="189"/>
      <c r="J134" s="190">
        <v>0</v>
      </c>
      <c r="K134" s="190">
        <v>558164</v>
      </c>
      <c r="L134" s="190">
        <v>223183.1</v>
      </c>
    </row>
    <row r="135" spans="1:13" x14ac:dyDescent="0.2">
      <c r="A135" s="187" t="s">
        <v>304</v>
      </c>
      <c r="B135" s="187" t="s">
        <v>519</v>
      </c>
      <c r="C135" s="187" t="s">
        <v>520</v>
      </c>
      <c r="D135" s="187" t="s">
        <v>534</v>
      </c>
      <c r="E135" s="187" t="s">
        <v>33</v>
      </c>
      <c r="F135" s="187" t="s">
        <v>204</v>
      </c>
      <c r="G135" s="187" t="s">
        <v>487</v>
      </c>
      <c r="H135" s="187" t="s">
        <v>410</v>
      </c>
      <c r="I135" s="187" t="s">
        <v>411</v>
      </c>
      <c r="J135" s="188">
        <v>0</v>
      </c>
      <c r="K135" s="188">
        <v>600</v>
      </c>
      <c r="L135" s="188">
        <v>0</v>
      </c>
    </row>
    <row r="136" spans="1:13" x14ac:dyDescent="0.2">
      <c r="A136" s="187" t="s">
        <v>304</v>
      </c>
      <c r="B136" s="187" t="s">
        <v>519</v>
      </c>
      <c r="C136" s="187" t="s">
        <v>520</v>
      </c>
      <c r="D136" s="187" t="s">
        <v>534</v>
      </c>
      <c r="E136" s="187" t="s">
        <v>33</v>
      </c>
      <c r="F136" s="187" t="s">
        <v>204</v>
      </c>
      <c r="G136" s="187" t="s">
        <v>487</v>
      </c>
      <c r="H136" s="187" t="s">
        <v>488</v>
      </c>
      <c r="I136" s="187" t="s">
        <v>489</v>
      </c>
      <c r="J136" s="188">
        <v>0</v>
      </c>
      <c r="K136" s="188">
        <v>0</v>
      </c>
      <c r="L136" s="188">
        <v>999.67</v>
      </c>
    </row>
    <row r="137" spans="1:13" x14ac:dyDescent="0.2">
      <c r="A137" s="187" t="s">
        <v>304</v>
      </c>
      <c r="B137" s="187" t="s">
        <v>519</v>
      </c>
      <c r="C137" s="187" t="s">
        <v>520</v>
      </c>
      <c r="D137" s="187" t="s">
        <v>534</v>
      </c>
      <c r="E137" s="187" t="s">
        <v>33</v>
      </c>
      <c r="F137" s="187" t="s">
        <v>204</v>
      </c>
      <c r="G137" s="187" t="s">
        <v>487</v>
      </c>
      <c r="H137" s="187" t="s">
        <v>490</v>
      </c>
      <c r="I137" s="187" t="s">
        <v>491</v>
      </c>
      <c r="J137" s="188">
        <v>0</v>
      </c>
      <c r="K137" s="188">
        <v>3503.5</v>
      </c>
      <c r="L137" s="188">
        <v>3561.81</v>
      </c>
    </row>
    <row r="138" spans="1:13" x14ac:dyDescent="0.2">
      <c r="A138" s="187" t="s">
        <v>304</v>
      </c>
      <c r="B138" s="187" t="s">
        <v>519</v>
      </c>
      <c r="C138" s="187" t="s">
        <v>520</v>
      </c>
      <c r="D138" s="187" t="s">
        <v>534</v>
      </c>
      <c r="E138" s="187" t="s">
        <v>33</v>
      </c>
      <c r="F138" s="187" t="s">
        <v>204</v>
      </c>
      <c r="G138" s="187" t="s">
        <v>487</v>
      </c>
      <c r="H138" s="187" t="s">
        <v>492</v>
      </c>
      <c r="I138" s="187" t="s">
        <v>493</v>
      </c>
      <c r="J138" s="188">
        <v>0</v>
      </c>
      <c r="K138" s="188">
        <v>4000</v>
      </c>
      <c r="L138" s="188">
        <v>3733.18</v>
      </c>
    </row>
    <row r="139" spans="1:13" x14ac:dyDescent="0.2">
      <c r="A139" s="187" t="s">
        <v>304</v>
      </c>
      <c r="B139" s="187" t="s">
        <v>519</v>
      </c>
      <c r="C139" s="187" t="s">
        <v>520</v>
      </c>
      <c r="D139" s="187" t="s">
        <v>534</v>
      </c>
      <c r="E139" s="187" t="s">
        <v>33</v>
      </c>
      <c r="F139" s="187" t="s">
        <v>204</v>
      </c>
      <c r="G139" s="187" t="s">
        <v>487</v>
      </c>
      <c r="H139" s="187" t="s">
        <v>494</v>
      </c>
      <c r="I139" s="187" t="s">
        <v>495</v>
      </c>
      <c r="J139" s="188">
        <v>0</v>
      </c>
      <c r="K139" s="188">
        <v>996.5</v>
      </c>
      <c r="L139" s="188">
        <v>996.5</v>
      </c>
    </row>
    <row r="140" spans="1:13" x14ac:dyDescent="0.2">
      <c r="A140" s="189" t="s">
        <v>304</v>
      </c>
      <c r="B140" s="189" t="s">
        <v>519</v>
      </c>
      <c r="C140" s="189" t="s">
        <v>520</v>
      </c>
      <c r="D140" s="189" t="s">
        <v>534</v>
      </c>
      <c r="E140" s="189" t="s">
        <v>33</v>
      </c>
      <c r="F140" s="189"/>
      <c r="G140" s="189"/>
      <c r="H140" s="189"/>
      <c r="I140" s="189"/>
      <c r="J140" s="190">
        <v>0</v>
      </c>
      <c r="K140" s="190">
        <v>9100</v>
      </c>
      <c r="L140" s="190">
        <v>9291.16</v>
      </c>
      <c r="M140" s="175">
        <f>SUM(M2:M139)</f>
        <v>0</v>
      </c>
    </row>
    <row r="141" spans="1:13" x14ac:dyDescent="0.2">
      <c r="A141" s="191" t="s">
        <v>304</v>
      </c>
      <c r="B141" s="191" t="s">
        <v>519</v>
      </c>
      <c r="C141" s="191" t="s">
        <v>520</v>
      </c>
      <c r="D141" s="191"/>
      <c r="E141" s="191"/>
      <c r="F141" s="191"/>
      <c r="G141" s="191"/>
      <c r="H141" s="191"/>
      <c r="I141" s="191"/>
      <c r="J141" s="192">
        <v>0</v>
      </c>
      <c r="K141" s="192">
        <v>10565696</v>
      </c>
      <c r="L141" s="192">
        <v>8484452.1500000004</v>
      </c>
    </row>
    <row r="142" spans="1:13" x14ac:dyDescent="0.2">
      <c r="A142" s="193" t="s">
        <v>304</v>
      </c>
      <c r="B142" s="193"/>
      <c r="C142" s="193"/>
      <c r="D142" s="193"/>
      <c r="E142" s="193"/>
      <c r="F142" s="193"/>
      <c r="G142" s="193"/>
      <c r="H142" s="193"/>
      <c r="I142" s="193"/>
      <c r="J142" s="194">
        <v>0</v>
      </c>
      <c r="K142" s="194">
        <v>11054879</v>
      </c>
      <c r="L142" s="194">
        <v>8887464.6199999992</v>
      </c>
    </row>
    <row r="143" spans="1:13" x14ac:dyDescent="0.2">
      <c r="A143" s="185"/>
      <c r="B143" s="185"/>
      <c r="C143" s="185"/>
      <c r="D143" s="185"/>
      <c r="E143" s="185"/>
      <c r="F143" s="185"/>
      <c r="G143" s="185"/>
      <c r="H143" s="185"/>
      <c r="I143" s="185"/>
      <c r="J143" s="195">
        <v>0</v>
      </c>
      <c r="K143" s="195">
        <v>1009525</v>
      </c>
      <c r="L143" s="195">
        <v>-80533.98</v>
      </c>
    </row>
  </sheetData>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I &amp; E Account</vt:lpstr>
      <vt:lpstr>Balance Sheet</vt:lpstr>
      <vt:lpstr>Notes to the Accounts</vt:lpstr>
      <vt:lpstr>Audit Return Section 2</vt:lpstr>
      <vt:lpstr>Variances</vt:lpstr>
      <vt:lpstr>Reserves-not needed</vt:lpstr>
      <vt:lpstr>Rec between Box 7 &amp; 8</vt:lpstr>
      <vt:lpstr>Final Accounts Agresso &amp; AGAR</vt:lpstr>
      <vt:lpstr>Final Accounts - I &amp; E</vt:lpstr>
      <vt:lpstr>Final Accounts - Balance Sheet</vt:lpstr>
      <vt:lpstr>Sheet1</vt:lpstr>
      <vt:lpstr>'Audit Return Section 2'!Print_Area</vt:lpstr>
      <vt:lpstr>'Balance Sheet'!Print_Area</vt:lpstr>
      <vt:lpstr>'I &amp; E Account'!Print_Area</vt:lpstr>
      <vt:lpstr>'Notes to the Accounts'!Print_Area</vt:lpstr>
      <vt:lpstr>Variances!Print_Area</vt:lpstr>
    </vt:vector>
  </TitlesOfParts>
  <Company>WFDC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Joanna Brooks</dc:creator>
  <cp:lastModifiedBy>Hugh Peacocke</cp:lastModifiedBy>
  <dcterms:created xsi:type="dcterms:W3CDTF">2025-06-19T09:06:00Z</dcterms:created>
  <dcterms:modified xsi:type="dcterms:W3CDTF">2025-07-01T08:19:57Z</dcterms:modified>
</cp:coreProperties>
</file>